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5535" windowHeight="4050" activeTab="0"/>
  </bookViews>
  <sheets>
    <sheet name="calculs echangeur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<sst xmlns="http://schemas.openxmlformats.org/spreadsheetml/2006/main" count="65" uniqueCount="46">
  <si>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épaisseur</t>
  </si>
  <si>
    <t>dh</t>
  </si>
  <si>
    <t>débit</t>
  </si>
  <si>
    <t>m3/s</t>
  </si>
  <si>
    <t>vitesse</t>
  </si>
  <si>
    <t>m/s</t>
  </si>
  <si>
    <t>Ac total</t>
  </si>
  <si>
    <t>m2</t>
  </si>
  <si>
    <t>Ac par tube</t>
  </si>
  <si>
    <t>n tubes</t>
  </si>
  <si>
    <t>diamètre interne</t>
  </si>
  <si>
    <t>nb ailettes</t>
  </si>
  <si>
    <t>Ac élémentaire</t>
  </si>
  <si>
    <t>écartement e</t>
  </si>
  <si>
    <t>épaisseur d'ailette</t>
  </si>
  <si>
    <t>longueur de l'échangeur</t>
  </si>
  <si>
    <t>Surface étendue</t>
  </si>
  <si>
    <t>Surface initiale</t>
  </si>
  <si>
    <t>facteur de surface</t>
  </si>
  <si>
    <t>périmètre mouillé</t>
  </si>
  <si>
    <t>2 l  e -d  e</t>
  </si>
  <si>
    <t>nb (e + épaisseur)</t>
  </si>
  <si>
    <t>pi d e</t>
  </si>
  <si>
    <t>2 (2 l h - pi d2/4) + pi d e - pi d épaisseur</t>
  </si>
  <si>
    <t>2 (2 l +e)</t>
  </si>
  <si>
    <t>diamètre externe tube</t>
  </si>
  <si>
    <t>4 Ac/p</t>
  </si>
  <si>
    <t>nombre de nappes</t>
  </si>
  <si>
    <t>surface calculée par Thermoptim</t>
  </si>
  <si>
    <t>surface totale</t>
  </si>
  <si>
    <t>surface tube par nappe</t>
  </si>
  <si>
    <t>Surface étendue par nappe</t>
  </si>
  <si>
    <t>surface étendue totale</t>
  </si>
  <si>
    <t>longueur totale</t>
  </si>
  <si>
    <t>longueur d'un tube sur 3 nappes</t>
  </si>
  <si>
    <t>pour une nappe</t>
  </si>
  <si>
    <t>extérieur (air)</t>
  </si>
  <si>
    <t>intérieur (eau)</t>
  </si>
  <si>
    <t>demi hauteur h</t>
  </si>
  <si>
    <t>profondeur l</t>
  </si>
  <si>
    <t>2 (2 h +e)</t>
  </si>
  <si>
    <t>(2 h - d) e</t>
  </si>
  <si>
    <t>épaisseur d'ailette a</t>
  </si>
  <si>
    <t>nb (e + a</t>
  </si>
  <si>
    <t>2 (2 l h - pi d2/4) + pi d (e - a)</t>
  </si>
  <si>
    <t>paramétrage initial avec 100 ailettes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</si>
</sst>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%"/>
    <numFmt numFmtId="167" formatCode="0.0000000"/>
    <numFmt numFmtId="168" formatCode="0.000000"/>
    <numFmt numFmtId="169" formatCode="0.000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2" applyNumberFormat="1" applyFon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1019175</xdr:colOff>
      <xdr:row>11</xdr:row>
      <xdr:rowOff>38100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61925"/>
          <a:ext cx="254317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2">
      <selection activeCell="C42" sqref="C42"/>
    </sheetView>
  </sheetViews>
  <sheetFormatPr defaultColWidth="11.421875" defaultRowHeight="12.75"/>
  <cols>
    <col min="1" max="1" width="27.7109375" style="0" bestFit="1" customWidth="1"/>
    <col min="3" max="3" width="28.28125" style="0" bestFit="1" customWidth="1"/>
    <col min="6" max="6" width="20.57421875" style="0" bestFit="1" customWidth="1"/>
    <col min="7" max="7" width="12.421875" style="0" bestFit="1" customWidth="1"/>
    <col min="8" max="8" width="26.140625" style="0" customWidth="1"/>
  </cols>
  <sheetData>
    <row r="1" ht="12.75">
      <c r="A1" s="2" t="s">
        <v>37</v>
      </c>
    </row>
    <row r="2" spans="1:2" ht="12.75">
      <c r="A2" s="6" t="s">
        <v>25</v>
      </c>
      <c r="B2">
        <v>0.015</v>
      </c>
    </row>
    <row r="3" spans="1:2" ht="12.75">
      <c r="A3" t="s">
        <v>0</v>
      </c>
      <c r="B3">
        <v>0.0015</v>
      </c>
    </row>
    <row r="4" spans="1:8" ht="12.75">
      <c r="A4" t="s">
        <v>1</v>
      </c>
      <c r="B4">
        <f>B2-2*B3</f>
        <v>0.012</v>
      </c>
      <c r="C4" t="s">
        <v>10</v>
      </c>
      <c r="E4" s="3"/>
      <c r="H4" s="3"/>
    </row>
    <row r="5" spans="1:3" ht="12.75">
      <c r="A5" t="s">
        <v>2</v>
      </c>
      <c r="B5">
        <v>2E-05</v>
      </c>
      <c r="C5" t="s">
        <v>3</v>
      </c>
    </row>
    <row r="6" spans="1:8" ht="12.75">
      <c r="A6" t="s">
        <v>4</v>
      </c>
      <c r="B6">
        <f>B5/B7</f>
        <v>0.08841941282883076</v>
      </c>
      <c r="C6" t="s">
        <v>5</v>
      </c>
      <c r="E6" s="3"/>
      <c r="H6" s="3"/>
    </row>
    <row r="7" spans="1:3" ht="12.75">
      <c r="A7" t="s">
        <v>6</v>
      </c>
      <c r="B7">
        <f>B8*B10</f>
        <v>0.0002261946710584651</v>
      </c>
      <c r="C7" t="s">
        <v>7</v>
      </c>
    </row>
    <row r="8" spans="1:8" ht="12.75">
      <c r="A8" t="s">
        <v>8</v>
      </c>
      <c r="B8">
        <f>PI()*(B4^2)/4</f>
        <v>0.00011309733552923255</v>
      </c>
      <c r="H8" s="3"/>
    </row>
    <row r="10" spans="1:2" ht="12.75">
      <c r="A10" t="s">
        <v>9</v>
      </c>
      <c r="B10" s="1">
        <v>2</v>
      </c>
    </row>
    <row r="11" spans="7:9" ht="12.75">
      <c r="G11" s="5"/>
      <c r="H11" s="4"/>
      <c r="I11" s="4"/>
    </row>
    <row r="12" spans="1:9" ht="12.75">
      <c r="A12" s="2" t="s">
        <v>36</v>
      </c>
      <c r="G12" s="5"/>
      <c r="H12" s="4"/>
      <c r="I12" s="4"/>
    </row>
    <row r="13" spans="1:9" ht="12.75">
      <c r="A13" s="2" t="s">
        <v>35</v>
      </c>
      <c r="F13" s="2" t="s">
        <v>45</v>
      </c>
      <c r="G13" s="5"/>
      <c r="H13" s="4"/>
      <c r="I13" s="4"/>
    </row>
    <row r="14" spans="1:9" ht="12.75">
      <c r="A14" t="s">
        <v>13</v>
      </c>
      <c r="B14" s="5">
        <v>0.003</v>
      </c>
      <c r="D14" s="5"/>
      <c r="F14" t="s">
        <v>13</v>
      </c>
      <c r="G14" s="5">
        <v>0.003</v>
      </c>
      <c r="I14" s="5">
        <f>B17*B16*B22*B12</f>
        <v>0</v>
      </c>
    </row>
    <row r="15" spans="1:9" ht="12.75">
      <c r="A15" t="s">
        <v>38</v>
      </c>
      <c r="B15">
        <v>0.01</v>
      </c>
      <c r="C15" s="4"/>
      <c r="D15" s="4"/>
      <c r="F15" t="s">
        <v>38</v>
      </c>
      <c r="G15">
        <v>0.01</v>
      </c>
      <c r="H15" s="4"/>
      <c r="I15" s="4"/>
    </row>
    <row r="16" spans="1:9" ht="12.75">
      <c r="A16" t="s">
        <v>39</v>
      </c>
      <c r="B16">
        <v>0.02</v>
      </c>
      <c r="C16" s="4"/>
      <c r="D16" s="4"/>
      <c r="F16" t="s">
        <v>39</v>
      </c>
      <c r="G16">
        <v>0.02</v>
      </c>
      <c r="H16" s="4"/>
      <c r="I16" s="4"/>
    </row>
    <row r="17" spans="1:7" ht="12.75">
      <c r="A17" t="s">
        <v>11</v>
      </c>
      <c r="B17">
        <v>90</v>
      </c>
      <c r="F17" t="s">
        <v>11</v>
      </c>
      <c r="G17">
        <v>100</v>
      </c>
    </row>
    <row r="18" spans="1:9" ht="12.75">
      <c r="A18" t="s">
        <v>12</v>
      </c>
      <c r="B18">
        <f>(2*B15-B2)*B14</f>
        <v>1.5000000000000004E-05</v>
      </c>
      <c r="C18" t="s">
        <v>41</v>
      </c>
      <c r="F18" t="s">
        <v>12</v>
      </c>
      <c r="G18">
        <f>2*G14*G15-B2*G14</f>
        <v>1.5000000000000005E-05</v>
      </c>
      <c r="I18" t="s">
        <v>20</v>
      </c>
    </row>
    <row r="19" spans="1:7" ht="12.75">
      <c r="A19" t="s">
        <v>6</v>
      </c>
      <c r="B19">
        <f>B18*B17*B10</f>
        <v>0.0027000000000000006</v>
      </c>
      <c r="F19" t="s">
        <v>6</v>
      </c>
      <c r="G19">
        <f>G18*G17*B10</f>
        <v>0.003000000000000001</v>
      </c>
    </row>
    <row r="20" spans="1:7" ht="12.75">
      <c r="A20" t="s">
        <v>42</v>
      </c>
      <c r="B20">
        <f>B14*0.1</f>
        <v>0.00030000000000000003</v>
      </c>
      <c r="F20" t="s">
        <v>14</v>
      </c>
      <c r="G20">
        <f>G14*0.1</f>
        <v>0.00030000000000000003</v>
      </c>
    </row>
    <row r="21" spans="1:9" ht="12.75">
      <c r="A21" t="s">
        <v>15</v>
      </c>
      <c r="B21">
        <f>(B14+B20)*B17</f>
        <v>0.297</v>
      </c>
      <c r="C21" t="s">
        <v>43</v>
      </c>
      <c r="F21" t="s">
        <v>15</v>
      </c>
      <c r="G21">
        <f>(G14+G20)*G17</f>
        <v>0.33</v>
      </c>
      <c r="I21" t="s">
        <v>21</v>
      </c>
    </row>
    <row r="23" spans="1:9" ht="12.75">
      <c r="A23" t="s">
        <v>16</v>
      </c>
      <c r="B23">
        <f>2*(2*B15*B16-PI()*B2^2/4)-PI()*B2*B20+PI()*B2*B14</f>
        <v>0.000573805328941535</v>
      </c>
      <c r="C23" t="s">
        <v>44</v>
      </c>
      <c r="E23" s="4"/>
      <c r="F23" t="s">
        <v>16</v>
      </c>
      <c r="G23">
        <f>2*(2*G15*G16-PI()*B2^2/4)-PI()*B2*G20+PI()*B2*G14</f>
        <v>0.000573805328941535</v>
      </c>
      <c r="I23" t="s">
        <v>23</v>
      </c>
    </row>
    <row r="24" spans="1:9" ht="12.75">
      <c r="A24" t="s">
        <v>17</v>
      </c>
      <c r="B24">
        <f>PI()*B2*B14</f>
        <v>0.00014137166941154068</v>
      </c>
      <c r="C24" t="s">
        <v>22</v>
      </c>
      <c r="E24" s="4"/>
      <c r="F24" t="s">
        <v>17</v>
      </c>
      <c r="G24">
        <f>PI()*B2*G14</f>
        <v>0.00014137166941154068</v>
      </c>
      <c r="I24" t="s">
        <v>22</v>
      </c>
    </row>
    <row r="25" spans="1:7" ht="12.75">
      <c r="A25" t="s">
        <v>18</v>
      </c>
      <c r="B25">
        <f>B23/B24</f>
        <v>4.058842421045169</v>
      </c>
      <c r="F25" t="s">
        <v>18</v>
      </c>
      <c r="G25">
        <f>G23/G24</f>
        <v>4.058842421045169</v>
      </c>
    </row>
    <row r="27" spans="1:9" ht="12.75">
      <c r="A27" t="s">
        <v>19</v>
      </c>
      <c r="B27">
        <f>2*(2*B15+B14)</f>
        <v>0.046</v>
      </c>
      <c r="C27" t="s">
        <v>40</v>
      </c>
      <c r="F27" t="s">
        <v>19</v>
      </c>
      <c r="G27">
        <f>2*(2*G15+G14)</f>
        <v>0.046</v>
      </c>
      <c r="I27" t="s">
        <v>24</v>
      </c>
    </row>
    <row r="28" spans="1:7" ht="12.75">
      <c r="A28" t="s">
        <v>1</v>
      </c>
      <c r="B28">
        <f>4*B18/B27</f>
        <v>0.0013043478260869568</v>
      </c>
      <c r="C28" s="6" t="s">
        <v>26</v>
      </c>
      <c r="D28" s="6"/>
      <c r="F28" t="s">
        <v>1</v>
      </c>
      <c r="G28">
        <f>4*G18/G27</f>
        <v>0.001304347826086957</v>
      </c>
    </row>
    <row r="31" spans="1:9" ht="12.75">
      <c r="A31" s="6" t="s">
        <v>30</v>
      </c>
      <c r="B31">
        <f>PI()*B4*B21*B10</f>
        <v>0.022393272434788045</v>
      </c>
      <c r="C31" t="s">
        <v>28</v>
      </c>
      <c r="D31">
        <v>0.0671</v>
      </c>
      <c r="F31" s="6" t="s">
        <v>30</v>
      </c>
      <c r="G31">
        <f>PI()*B4*G21*B10</f>
        <v>0.024881413816431164</v>
      </c>
      <c r="H31" t="s">
        <v>28</v>
      </c>
      <c r="I31">
        <v>0.0695</v>
      </c>
    </row>
    <row r="32" spans="1:9" ht="12.75">
      <c r="A32" s="6" t="s">
        <v>31</v>
      </c>
      <c r="B32">
        <f>B23*B17*B10</f>
        <v>0.10328495920947629</v>
      </c>
      <c r="C32" t="s">
        <v>27</v>
      </c>
      <c r="D32" s="8">
        <f>D31/B31</f>
        <v>2.9964356569770425</v>
      </c>
      <c r="F32" s="6" t="s">
        <v>31</v>
      </c>
      <c r="G32">
        <f>G23*G17*B10</f>
        <v>0.114761065788307</v>
      </c>
      <c r="H32" t="s">
        <v>27</v>
      </c>
      <c r="I32" s="8">
        <f>I31/G31</f>
        <v>2.793249632547153</v>
      </c>
    </row>
    <row r="34" spans="1:2" ht="12.75">
      <c r="A34" t="s">
        <v>29</v>
      </c>
      <c r="B34">
        <f>B31*D32</f>
        <v>0.0671</v>
      </c>
    </row>
    <row r="35" spans="1:2" ht="12.75">
      <c r="A35" t="s">
        <v>32</v>
      </c>
      <c r="B35">
        <f>B32*D32</f>
        <v>0.3094867346046941</v>
      </c>
    </row>
    <row r="36" ht="12.75">
      <c r="B36">
        <f>B35/B34/B25</f>
        <v>1.1363636363636362</v>
      </c>
    </row>
    <row r="37" ht="12.75">
      <c r="B37">
        <f>1/B36</f>
        <v>0.8800000000000001</v>
      </c>
    </row>
    <row r="38" spans="1:2" ht="12.75">
      <c r="A38" s="2" t="s">
        <v>33</v>
      </c>
      <c r="B38">
        <f>B34/PI()/B4</f>
        <v>1.779882780244363</v>
      </c>
    </row>
    <row r="39" spans="1:2" ht="12.75">
      <c r="A39" t="s">
        <v>34</v>
      </c>
      <c r="B39">
        <f>B38/B10</f>
        <v>0.8899413901221815</v>
      </c>
    </row>
    <row r="44" ht="12.75">
      <c r="B44">
        <f>2.4/0.02/4.1753</f>
        <v>28.740449788039182</v>
      </c>
    </row>
    <row r="47" ht="12.75">
      <c r="B47">
        <v>338.66</v>
      </c>
    </row>
    <row r="48" ht="12.75">
      <c r="B48">
        <f>B47*B34/1000</f>
        <v>0.022724086000000004</v>
      </c>
    </row>
    <row r="50" ht="12.75">
      <c r="B50">
        <v>355.7</v>
      </c>
    </row>
    <row r="51" ht="12.75">
      <c r="B51" s="7">
        <f>(B47-B50)/B50</f>
        <v>-0.04790553837503504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gicquel</dc:creator>
  <cp:keywords/>
  <dc:description/>
  <cp:lastModifiedBy>gicquel</cp:lastModifiedBy>
  <dcterms:created xsi:type="dcterms:W3CDTF">2008-02-29T11:58:19Z</dcterms:created>
  <dcterms:modified xsi:type="dcterms:W3CDTF">2010-11-08T10:34:35Z</dcterms:modified>
  <cp:category/>
  <cp:version/>
  <cp:contentType/>
  <cp:contentStatus/>
</cp:coreProperties>
</file>