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155" windowHeight="5040" activeTab="1"/>
  </bookViews>
  <sheets>
    <sheet name="résultats" sheetId="1" r:id="rId1"/>
    <sheet name="Calculs" sheetId="2" r:id="rId2"/>
    <sheet name="données météo" sheetId="3" r:id="rId3"/>
  </sheets>
  <definedNames>
    <definedName name="A_1">'Calculs'!A$9</definedName>
    <definedName name="A_2">'Calculs'!A$10</definedName>
    <definedName name="A_3">'Calculs'!A$11</definedName>
    <definedName name="A_4">'Calculs'!A$12</definedName>
    <definedName name="A_5">'Calculs'!A$13</definedName>
    <definedName name="A_6">'Calculs'!A$14</definedName>
    <definedName name="A_7">'Calculs'!A$15</definedName>
    <definedName name="A_8">'Calculs'!A$16</definedName>
    <definedName name="dj">'Calculs'!A$8</definedName>
    <definedName name="f_0">'Calculs'!A$23</definedName>
    <definedName name="f_1">'Calculs'!A$24</definedName>
    <definedName name="f_2">'Calculs'!A$25</definedName>
    <definedName name="f_3">'Calculs'!A$26</definedName>
    <definedName name="f_4">'Calculs'!A$27</definedName>
    <definedName name="f_5">'Calculs'!A$28</definedName>
    <definedName name="f_6">'Calculs'!A$29</definedName>
    <definedName name="f_7">'Calculs'!A$30</definedName>
    <definedName name="f_8">'Calculs'!A$31</definedName>
    <definedName name="g_0">'Calculs'!A$33</definedName>
    <definedName name="g_1">'Calculs'!A$34</definedName>
    <definedName name="g_2">'Calculs'!A$35</definedName>
    <definedName name="g_3">'Calculs'!A$36</definedName>
    <definedName name="g_4">'Calculs'!A$37</definedName>
    <definedName name="g_5">'Calculs'!A$38</definedName>
    <definedName name="g_6">'Calculs'!A$39</definedName>
    <definedName name="g_7">'Calculs'!A$40</definedName>
    <definedName name="g_8">'Calculs'!A$41</definedName>
    <definedName name="Imax">'Calculs'!A$7</definedName>
    <definedName name="nu">'Calculs'!A$19</definedName>
    <definedName name="y">'Calculs'!A$22</definedName>
    <definedName name="_xlnm.Print_Area" localSheetId="1">'Calculs'!$A$1:$M$41</definedName>
    <definedName name="_xlnm.Print_Area" localSheetId="2">'données météo'!$A$91:$M$120</definedName>
  </definedNames>
  <calcPr fullCalcOnLoad="1"/>
</workbook>
</file>

<file path=xl/sharedStrings.xml><?xml version="1.0" encoding="utf-8"?>
<sst xmlns="http://schemas.openxmlformats.org/spreadsheetml/2006/main" count="303" uniqueCount="95">
  <si>
    <t>f0</t>
  </si>
  <si>
    <t>y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</si>
  <si>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</si>
  <si>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</si>
  <si>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</si>
  <si>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</si>
  <si>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</si>
  <si>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</si>
  <si>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</si>
  <si>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</si>
  <si>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</si>
  <si>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</si>
  <si>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</si>
  <si>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</si>
  <si>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g0</t>
  </si>
  <si>
    <t xml:space="preserve">NU </t>
  </si>
  <si>
    <t>seuil</t>
  </si>
  <si>
    <t>MOIS</t>
  </si>
  <si>
    <t>1 r&gt;</t>
  </si>
  <si>
    <t>nb heures</t>
  </si>
  <si>
    <t>énergie utilisable</t>
  </si>
  <si>
    <t>total mensuel</t>
  </si>
  <si>
    <t>pertes journalières</t>
  </si>
  <si>
    <t>perte horaire</t>
  </si>
  <si>
    <t>moyenne pertes</t>
  </si>
  <si>
    <t>tau*I</t>
  </si>
  <si>
    <t>rendement moyen capteurs</t>
  </si>
  <si>
    <t>capté journalier (kWh)</t>
  </si>
  <si>
    <t>heures de captation</t>
  </si>
  <si>
    <t>électricité mensuelle produite (MWhe)</t>
  </si>
  <si>
    <t>Station:</t>
  </si>
  <si>
    <t xml:space="preserve">  AJACCIO         </t>
  </si>
  <si>
    <t>Lat:</t>
  </si>
  <si>
    <t>Idata:</t>
  </si>
  <si>
    <t>1</t>
  </si>
  <si>
    <t>Albedo:</t>
  </si>
  <si>
    <t>Début:</t>
  </si>
  <si>
    <t xml:space="preserve"> 1/ 1/74</t>
  </si>
  <si>
    <t>Fin:</t>
  </si>
  <si>
    <t>31/12/81</t>
  </si>
  <si>
    <t>Capteur:</t>
  </si>
  <si>
    <t xml:space="preserve">  FLAT PLATE          </t>
  </si>
  <si>
    <t>Orient:</t>
  </si>
  <si>
    <t>Inclin:</t>
  </si>
  <si>
    <t>Concentration:</t>
  </si>
  <si>
    <t>Acceptance:</t>
  </si>
  <si>
    <t xml:space="preserve">H     </t>
  </si>
  <si>
    <t xml:space="preserve">IMAX  </t>
  </si>
  <si>
    <t xml:space="preserve">DJ    </t>
  </si>
  <si>
    <t xml:space="preserve">A1    </t>
  </si>
  <si>
    <t xml:space="preserve">A2    </t>
  </si>
  <si>
    <t xml:space="preserve">A3    </t>
  </si>
  <si>
    <t xml:space="preserve">A4    </t>
  </si>
  <si>
    <t xml:space="preserve">A5    </t>
  </si>
  <si>
    <t xml:space="preserve">A6    </t>
  </si>
  <si>
    <t xml:space="preserve">A7    </t>
  </si>
  <si>
    <t xml:space="preserve">A8    </t>
  </si>
  <si>
    <t xml:space="preserve">SIG4  </t>
  </si>
  <si>
    <t>DN4/NU</t>
  </si>
  <si>
    <t xml:space="preserve">SIG6  </t>
  </si>
  <si>
    <t>DN6/NU</t>
  </si>
  <si>
    <t xml:space="preserve">SIG8  </t>
  </si>
  <si>
    <t>DN8/NU</t>
  </si>
  <si>
    <t xml:space="preserve"> 100  </t>
  </si>
  <si>
    <t xml:space="preserve"> 200  </t>
  </si>
  <si>
    <t xml:space="preserve"> 300  </t>
  </si>
  <si>
    <t xml:space="preserve"> 400  </t>
  </si>
  <si>
    <t xml:space="preserve"> 500  </t>
  </si>
  <si>
    <t xml:space="preserve"> 600  </t>
  </si>
  <si>
    <t xml:space="preserve"> 700  </t>
  </si>
  <si>
    <t xml:space="preserve"> 800  </t>
  </si>
  <si>
    <t xml:space="preserve"> 900  </t>
  </si>
  <si>
    <t xml:space="preserve">1000  </t>
  </si>
  <si>
    <t xml:space="preserve">NBDAY </t>
  </si>
  <si>
    <t>f7</t>
  </si>
  <si>
    <t>f8</t>
  </si>
  <si>
    <t>g7</t>
  </si>
  <si>
    <t>g8</t>
  </si>
  <si>
    <t>tau * I</t>
  </si>
  <si>
    <t>annuel moyen journalier</t>
  </si>
  <si>
    <t>U</t>
  </si>
  <si>
    <t>tau</t>
  </si>
  <si>
    <t>moyenne annuelle tau*I</t>
  </si>
  <si>
    <t>bilan thermique net journalier</t>
  </si>
  <si>
    <t>nombre de jours</t>
  </si>
  <si>
    <t>Text</t>
  </si>
  <si>
    <t>Puissance thermique annuelle (MWh)</t>
  </si>
  <si>
    <t>Surface des capteurs (m2)</t>
  </si>
  <si>
    <t>Température capteurs (°C)</t>
  </si>
  <si>
    <t>Lieu, inclinaison</t>
  </si>
  <si>
    <t>Rendement annuel capteurs</t>
  </si>
  <si>
    <t>Rendement thermodynamique</t>
  </si>
  <si>
    <t>Heures de production annuelles</t>
  </si>
  <si>
    <t>Production annuelle électrique (MWhe)</t>
  </si>
  <si>
    <t>Attention : les CFC sont définies avec 8 valeurs des Ai, et Imax correspond à Esmax dans les notes méthodologiques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</si>
</sst>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0"/>
    </font>
    <font>
      <sz val="9.25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tx>
            <c:strRef>
              <c:f>Calculs!$A$68</c:f>
              <c:strCache>
                <c:ptCount val="1"/>
                <c:pt idx="0">
                  <c:v>capté journalier (kWh)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Calculs!$B$65:$Q$65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Calculs!$B$68:$Q$68</c:f>
              <c:numCache>
                <c:ptCount val="16"/>
                <c:pt idx="0">
                  <c:v>1450.5560461310847</c:v>
                </c:pt>
                <c:pt idx="1">
                  <c:v>1919.8677775398537</c:v>
                </c:pt>
                <c:pt idx="2">
                  <c:v>2354.268865347468</c:v>
                </c:pt>
                <c:pt idx="3">
                  <c:v>2713.5868804292923</c:v>
                </c:pt>
                <c:pt idx="4">
                  <c:v>2937.0015120119997</c:v>
                </c:pt>
                <c:pt idx="5">
                  <c:v>3297.109682576138</c:v>
                </c:pt>
                <c:pt idx="6">
                  <c:v>3703.8198656567047</c:v>
                </c:pt>
                <c:pt idx="7">
                  <c:v>3542.4674069229527</c:v>
                </c:pt>
                <c:pt idx="8">
                  <c:v>3356.127978589716</c:v>
                </c:pt>
                <c:pt idx="9">
                  <c:v>2514.0952533116247</c:v>
                </c:pt>
                <c:pt idx="10">
                  <c:v>1728.510741989845</c:v>
                </c:pt>
                <c:pt idx="11">
                  <c:v>1318.7477811274302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Calculs!$A$69</c:f>
              <c:strCache>
                <c:ptCount val="1"/>
                <c:pt idx="0">
                  <c:v>électricité mensuelle produite (MWhe)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Calculs!$B$65:$Q$65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Calculs!$B$69:$Q$69</c:f>
              <c:numCache>
                <c:ptCount val="16"/>
                <c:pt idx="0">
                  <c:v>517.1232304457318</c:v>
                </c:pt>
                <c:pt idx="1">
                  <c:v>623.7170442282601</c:v>
                </c:pt>
                <c:pt idx="2">
                  <c:v>839.2968504963724</c:v>
                </c:pt>
                <c:pt idx="3">
                  <c:v>936.187473748106</c:v>
                </c:pt>
                <c:pt idx="4">
                  <c:v>1047.0410390322777</c:v>
                </c:pt>
                <c:pt idx="5">
                  <c:v>1137.5028404887678</c:v>
                </c:pt>
                <c:pt idx="6">
                  <c:v>1320.4117821066154</c:v>
                </c:pt>
                <c:pt idx="7">
                  <c:v>1262.8896305680325</c:v>
                </c:pt>
                <c:pt idx="8">
                  <c:v>1157.864152613452</c:v>
                </c:pt>
                <c:pt idx="9">
                  <c:v>896.2749578055942</c:v>
                </c:pt>
                <c:pt idx="10">
                  <c:v>596.3362059864966</c:v>
                </c:pt>
                <c:pt idx="11">
                  <c:v>470.13358397192894</c:v>
                </c:pt>
              </c:numCache>
            </c:numRef>
          </c:yVal>
          <c:smooth val="1"/>
        </c:ser>
        <c:axId val="40170189"/>
        <c:axId val="25987382"/>
      </c:scatterChart>
      <c:valAx>
        <c:axId val="40170189"/>
        <c:scaling>
          <c:orientation val="minMax"/>
          <c:max val="12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87382"/>
        <c:crosses val="autoZero"/>
        <c:crossBetween val="midCat"/>
        <c:dispUnits/>
      </c:valAx>
      <c:valAx>
        <c:axId val="25987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Calculs!$A$63</c:f>
              <c:strCache>
                <c:ptCount val="1"/>
                <c:pt idx="0">
                  <c:v>rendement moyen capteurs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Calculs!$B$65:$Q$65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Calculs!$B$63:$Q$63</c:f>
              <c:numCache>
                <c:ptCount val="16"/>
                <c:pt idx="0">
                  <c:v>0.47233996943376255</c:v>
                </c:pt>
                <c:pt idx="1">
                  <c:v>0.4902624559601261</c:v>
                </c:pt>
                <c:pt idx="2">
                  <c:v>0.5066212320523925</c:v>
                </c:pt>
                <c:pt idx="3">
                  <c:v>0.5100727218852054</c:v>
                </c:pt>
                <c:pt idx="4">
                  <c:v>0.5158969808557877</c:v>
                </c:pt>
                <c:pt idx="5">
                  <c:v>0.5326509988006685</c:v>
                </c:pt>
                <c:pt idx="6">
                  <c:v>0.5591515497670146</c:v>
                </c:pt>
                <c:pt idx="7">
                  <c:v>0.5616723334268199</c:v>
                </c:pt>
                <c:pt idx="8">
                  <c:v>0.5637708682327761</c:v>
                </c:pt>
                <c:pt idx="9">
                  <c:v>0.5376593783814424</c:v>
                </c:pt>
                <c:pt idx="10">
                  <c:v>0.4987047726456564</c:v>
                </c:pt>
                <c:pt idx="11">
                  <c:v>0.46142329640567886</c:v>
                </c:pt>
              </c:numCache>
            </c:numRef>
          </c:yVal>
          <c:smooth val="1"/>
        </c:ser>
        <c:axId val="32559847"/>
        <c:axId val="24603168"/>
      </c:scatterChart>
      <c:valAx>
        <c:axId val="32559847"/>
        <c:scaling>
          <c:orientation val="minMax"/>
          <c:max val="12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603168"/>
        <c:crosses val="autoZero"/>
        <c:crossBetween val="midCat"/>
        <c:dispUnits/>
      </c:valAx>
      <c:valAx>
        <c:axId val="24603168"/>
        <c:scaling>
          <c:orientation val="minMax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Calculs!$A$66</c:f>
              <c:strCache>
                <c:ptCount val="1"/>
                <c:pt idx="0">
                  <c:v>tau * 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Calculs!$B$65:$Q$65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Calculs!$B$66:$Q$66</c:f>
              <c:numCache>
                <c:ptCount val="16"/>
                <c:pt idx="0">
                  <c:v>2213.2713640438005</c:v>
                </c:pt>
                <c:pt idx="1">
                  <c:v>2858.407394960168</c:v>
                </c:pt>
                <c:pt idx="2">
                  <c:v>3451.797569855813</c:v>
                </c:pt>
                <c:pt idx="3">
                  <c:v>3934.8854602788233</c:v>
                </c:pt>
                <c:pt idx="4">
                  <c:v>4228.503131109372</c:v>
                </c:pt>
                <c:pt idx="5">
                  <c:v>4648.741123967348</c:v>
                </c:pt>
                <c:pt idx="6">
                  <c:v>5047.017401711166</c:v>
                </c:pt>
                <c:pt idx="7">
                  <c:v>4834.353653756321</c:v>
                </c:pt>
                <c:pt idx="8">
                  <c:v>4588.108452049149</c:v>
                </c:pt>
                <c:pt idx="9">
                  <c:v>3547.1022101261146</c:v>
                </c:pt>
                <c:pt idx="10">
                  <c:v>2562.581683673454</c:v>
                </c:pt>
                <c:pt idx="11">
                  <c:v>2040.5810948928258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Calculs!$A$67</c:f>
              <c:strCache>
                <c:ptCount val="1"/>
                <c:pt idx="0">
                  <c:v>pertes journalières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Calculs!$B$65:$Q$65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Calculs!$B$67:$Q$67</c:f>
              <c:numCache>
                <c:ptCount val="16"/>
                <c:pt idx="0">
                  <c:v>762.7153179127157</c:v>
                </c:pt>
                <c:pt idx="1">
                  <c:v>938.5396174203144</c:v>
                </c:pt>
                <c:pt idx="2">
                  <c:v>1097.528704508345</c:v>
                </c:pt>
                <c:pt idx="3">
                  <c:v>1221.298579849531</c:v>
                </c:pt>
                <c:pt idx="4">
                  <c:v>1291.5016190973718</c:v>
                </c:pt>
                <c:pt idx="5">
                  <c:v>1351.6314413912103</c:v>
                </c:pt>
                <c:pt idx="6">
                  <c:v>1343.197536054461</c:v>
                </c:pt>
                <c:pt idx="7">
                  <c:v>1291.8862468333687</c:v>
                </c:pt>
                <c:pt idx="8">
                  <c:v>1231.980473459433</c:v>
                </c:pt>
                <c:pt idx="9">
                  <c:v>1033.00695681449</c:v>
                </c:pt>
                <c:pt idx="10">
                  <c:v>834.0709416836088</c:v>
                </c:pt>
                <c:pt idx="11">
                  <c:v>721.8333137653957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Calculs!$A$68</c:f>
              <c:strCache>
                <c:ptCount val="1"/>
                <c:pt idx="0">
                  <c:v>capté journalier (kWh)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Calculs!$B$65:$Q$65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Calculs!$B$68:$Q$68</c:f>
              <c:numCache>
                <c:ptCount val="16"/>
                <c:pt idx="0">
                  <c:v>1450.5560461310847</c:v>
                </c:pt>
                <c:pt idx="1">
                  <c:v>1919.8677775398537</c:v>
                </c:pt>
                <c:pt idx="2">
                  <c:v>2354.268865347468</c:v>
                </c:pt>
                <c:pt idx="3">
                  <c:v>2713.5868804292923</c:v>
                </c:pt>
                <c:pt idx="4">
                  <c:v>2937.0015120119997</c:v>
                </c:pt>
                <c:pt idx="5">
                  <c:v>3297.109682576138</c:v>
                </c:pt>
                <c:pt idx="6">
                  <c:v>3703.8198656567047</c:v>
                </c:pt>
                <c:pt idx="7">
                  <c:v>3542.4674069229527</c:v>
                </c:pt>
                <c:pt idx="8">
                  <c:v>3356.127978589716</c:v>
                </c:pt>
                <c:pt idx="9">
                  <c:v>2514.0952533116247</c:v>
                </c:pt>
                <c:pt idx="10">
                  <c:v>1728.510741989845</c:v>
                </c:pt>
                <c:pt idx="11">
                  <c:v>1318.7477811274302</c:v>
                </c:pt>
              </c:numCache>
            </c:numRef>
          </c:yVal>
          <c:smooth val="1"/>
        </c:ser>
        <c:axId val="20101921"/>
        <c:axId val="46699562"/>
      </c:scatterChart>
      <c:valAx>
        <c:axId val="20101921"/>
        <c:scaling>
          <c:orientation val="minMax"/>
          <c:max val="12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crossBetween val="midCat"/>
        <c:dispUnits/>
      </c:valAx>
      <c:valAx>
        <c:axId val="46699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01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9525</xdr:rowOff>
    </xdr:from>
    <xdr:to>
      <xdr:col>11</xdr:col>
      <xdr:colOff>685800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5762625" y="9525"/>
        <a:ext cx="5381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657225</xdr:colOff>
      <xdr:row>20</xdr:row>
      <xdr:rowOff>104775</xdr:rowOff>
    </xdr:from>
    <xdr:to>
      <xdr:col>11</xdr:col>
      <xdr:colOff>704850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5781675" y="3343275"/>
        <a:ext cx="53816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20</xdr:row>
      <xdr:rowOff>95250</xdr:rowOff>
    </xdr:to>
    <xdr:graphicFrame>
      <xdr:nvGraphicFramePr>
        <xdr:cNvPr id="3" name="Chart 3"/>
        <xdr:cNvGraphicFramePr/>
      </xdr:nvGraphicFramePr>
      <xdr:xfrm>
        <a:off x="0" y="0"/>
        <a:ext cx="57435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B35"/>
  <sheetViews>
    <sheetView workbookViewId="0" topLeftCell="A4">
      <selection activeCell="A36" sqref="A36"/>
    </sheetView>
  </sheetViews>
  <sheetFormatPr defaultColWidth="11.421875" defaultRowHeight="12.75"/>
  <cols>
    <col min="1" max="1" width="42.57421875" style="0" bestFit="1" customWidth="1"/>
  </cols>
  <sheetData>
    <row r="22" spans="1:2" ht="12.75">
      <c r="A22" t="s">
        <v>89</v>
      </c>
      <c r="B22" t="str">
        <f>Calculs!B4&amp;Calculs!F5</f>
        <v>  AJACCIO         45</v>
      </c>
    </row>
    <row r="24" spans="1:2" ht="12.75">
      <c r="A24" t="s">
        <v>87</v>
      </c>
      <c r="B24" s="6">
        <v>100000</v>
      </c>
    </row>
    <row r="25" spans="1:2" ht="12.75">
      <c r="A25" t="s">
        <v>81</v>
      </c>
      <c r="B25" s="7">
        <v>0.8</v>
      </c>
    </row>
    <row r="26" spans="1:2" ht="12.75">
      <c r="A26" t="s">
        <v>80</v>
      </c>
      <c r="B26" s="7">
        <v>2</v>
      </c>
    </row>
    <row r="27" spans="1:2" ht="12.75">
      <c r="A27" t="s">
        <v>88</v>
      </c>
      <c r="B27" s="7">
        <v>90</v>
      </c>
    </row>
    <row r="29" spans="1:2" ht="12.75">
      <c r="A29" s="2" t="s">
        <v>86</v>
      </c>
      <c r="B29" s="2">
        <f>AVERAGE(Calculs!B61:M61)*B24/1000000*365.25</f>
        <v>93857.56136578631</v>
      </c>
    </row>
    <row r="30" spans="1:2" ht="12.75">
      <c r="A30" s="2" t="s">
        <v>90</v>
      </c>
      <c r="B30" s="3">
        <f>AVERAGE(Calculs!B61:M61)/AVERAGE(Calculs!B6:M6)</f>
        <v>0.525130018079292</v>
      </c>
    </row>
    <row r="32" spans="1:2" ht="12.75">
      <c r="A32" t="s">
        <v>91</v>
      </c>
      <c r="B32" s="3">
        <v>0.115</v>
      </c>
    </row>
    <row r="34" spans="1:2" ht="12.75">
      <c r="A34" s="2" t="s">
        <v>92</v>
      </c>
      <c r="B34" s="2">
        <f>SUM(Calculs!B71:M71)</f>
        <v>2802.6378980806203</v>
      </c>
    </row>
    <row r="35" spans="1:2" ht="12.75">
      <c r="A35" s="2" t="s">
        <v>93</v>
      </c>
      <c r="B35" s="2">
        <f>SUM(Calculs!B69:M69)</f>
        <v>10804.778791491633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4.140625" style="0" bestFit="1" customWidth="1"/>
  </cols>
  <sheetData>
    <row r="1" ht="12.75">
      <c r="A1" s="8" t="s">
        <v>94</v>
      </c>
    </row>
    <row r="3" spans="1:17" ht="12.7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P3" t="s">
        <v>18</v>
      </c>
      <c r="Q3" t="s">
        <v>18</v>
      </c>
    </row>
    <row r="4" spans="1:12" ht="12.75">
      <c r="A4" t="s">
        <v>30</v>
      </c>
      <c r="B4" t="s">
        <v>31</v>
      </c>
      <c r="C4" t="s">
        <v>32</v>
      </c>
      <c r="D4">
        <v>41.91</v>
      </c>
      <c r="E4" t="s">
        <v>33</v>
      </c>
      <c r="F4" t="s">
        <v>34</v>
      </c>
      <c r="G4" t="s">
        <v>35</v>
      </c>
      <c r="H4">
        <v>0.2</v>
      </c>
      <c r="I4" t="s">
        <v>36</v>
      </c>
      <c r="J4" t="s">
        <v>37</v>
      </c>
      <c r="K4" t="s">
        <v>38</v>
      </c>
      <c r="L4" t="s">
        <v>39</v>
      </c>
    </row>
    <row r="5" spans="1:10" ht="12.75">
      <c r="A5" t="s">
        <v>40</v>
      </c>
      <c r="B5" t="s">
        <v>41</v>
      </c>
      <c r="C5" t="s">
        <v>42</v>
      </c>
      <c r="D5">
        <v>0</v>
      </c>
      <c r="E5" t="s">
        <v>43</v>
      </c>
      <c r="F5">
        <v>45</v>
      </c>
      <c r="G5" t="s">
        <v>44</v>
      </c>
      <c r="H5">
        <v>1</v>
      </c>
      <c r="I5" t="s">
        <v>45</v>
      </c>
      <c r="J5">
        <v>0</v>
      </c>
    </row>
    <row r="6" spans="1:13" ht="12.75">
      <c r="A6" t="s">
        <v>46</v>
      </c>
      <c r="B6">
        <v>3071</v>
      </c>
      <c r="C6">
        <v>3916</v>
      </c>
      <c r="D6">
        <v>4647</v>
      </c>
      <c r="E6">
        <v>5320</v>
      </c>
      <c r="F6">
        <v>5693</v>
      </c>
      <c r="G6">
        <v>6190</v>
      </c>
      <c r="H6">
        <v>6624</v>
      </c>
      <c r="I6">
        <v>6307</v>
      </c>
      <c r="J6">
        <v>5953</v>
      </c>
      <c r="K6">
        <v>4676</v>
      </c>
      <c r="L6">
        <v>3466</v>
      </c>
      <c r="M6">
        <v>2858</v>
      </c>
    </row>
    <row r="7" spans="1:13" ht="12.75">
      <c r="A7" t="s">
        <v>47</v>
      </c>
      <c r="B7">
        <v>962</v>
      </c>
      <c r="C7">
        <v>1032</v>
      </c>
      <c r="D7">
        <v>1081</v>
      </c>
      <c r="E7">
        <v>1068</v>
      </c>
      <c r="F7">
        <v>1017</v>
      </c>
      <c r="G7">
        <v>973</v>
      </c>
      <c r="H7">
        <v>975</v>
      </c>
      <c r="I7">
        <v>998</v>
      </c>
      <c r="J7">
        <v>1018</v>
      </c>
      <c r="K7">
        <v>1019</v>
      </c>
      <c r="L7">
        <v>963</v>
      </c>
      <c r="M7">
        <v>926</v>
      </c>
    </row>
    <row r="8" spans="1:13" ht="12.75">
      <c r="A8" t="s">
        <v>48</v>
      </c>
      <c r="B8">
        <v>9.34</v>
      </c>
      <c r="C8">
        <v>10.39</v>
      </c>
      <c r="D8">
        <v>11.76</v>
      </c>
      <c r="E8">
        <v>13.16</v>
      </c>
      <c r="F8">
        <v>14.36</v>
      </c>
      <c r="G8">
        <v>14.99</v>
      </c>
      <c r="H8">
        <v>14.73</v>
      </c>
      <c r="I8">
        <v>13.71</v>
      </c>
      <c r="J8">
        <v>12.38</v>
      </c>
      <c r="K8">
        <v>10.97</v>
      </c>
      <c r="L8">
        <v>9.7</v>
      </c>
      <c r="M8">
        <v>9.01</v>
      </c>
    </row>
    <row r="9" spans="1:13" ht="12.75">
      <c r="A9" t="s">
        <v>49</v>
      </c>
      <c r="B9">
        <v>-0.1594</v>
      </c>
      <c r="C9">
        <v>-0.1393</v>
      </c>
      <c r="D9">
        <v>-0.1384</v>
      </c>
      <c r="E9">
        <v>-0.1257</v>
      </c>
      <c r="F9">
        <v>-0.1141</v>
      </c>
      <c r="G9">
        <v>-0.0766</v>
      </c>
      <c r="H9">
        <v>-0.0359</v>
      </c>
      <c r="I9">
        <v>-0.037</v>
      </c>
      <c r="J9">
        <v>-0.0272</v>
      </c>
      <c r="K9">
        <v>-0.0824</v>
      </c>
      <c r="L9">
        <v>-0.1297</v>
      </c>
      <c r="M9">
        <v>-0.16</v>
      </c>
    </row>
    <row r="10" spans="1:13" ht="12.75">
      <c r="A10" t="s">
        <v>50</v>
      </c>
      <c r="B10">
        <v>0.0767</v>
      </c>
      <c r="C10">
        <v>0.0641</v>
      </c>
      <c r="D10">
        <v>0.0594</v>
      </c>
      <c r="E10">
        <v>0.0579</v>
      </c>
      <c r="F10">
        <v>0.0583</v>
      </c>
      <c r="G10">
        <v>0.0541</v>
      </c>
      <c r="H10">
        <v>0.0549</v>
      </c>
      <c r="I10">
        <v>0.0454</v>
      </c>
      <c r="J10">
        <v>0.0463</v>
      </c>
      <c r="K10">
        <v>0.0526</v>
      </c>
      <c r="L10">
        <v>0.0656</v>
      </c>
      <c r="M10">
        <v>0.0725</v>
      </c>
    </row>
    <row r="11" spans="1:13" ht="12.75">
      <c r="A11" t="s">
        <v>51</v>
      </c>
      <c r="B11">
        <v>-0.0354</v>
      </c>
      <c r="C11">
        <v>-0.023</v>
      </c>
      <c r="D11">
        <v>-0.0215</v>
      </c>
      <c r="E11">
        <v>-0.0214</v>
      </c>
      <c r="F11">
        <v>-0.019</v>
      </c>
      <c r="G11">
        <v>-0.018</v>
      </c>
      <c r="H11">
        <v>-0.0183</v>
      </c>
      <c r="I11">
        <v>-0.0149</v>
      </c>
      <c r="J11">
        <v>-0.0055</v>
      </c>
      <c r="K11">
        <v>-0.0166</v>
      </c>
      <c r="L11">
        <v>-0.0276</v>
      </c>
      <c r="M11">
        <v>-0.0333</v>
      </c>
    </row>
    <row r="12" spans="1:13" ht="12.75">
      <c r="A12" t="s">
        <v>52</v>
      </c>
      <c r="B12">
        <v>0.0139</v>
      </c>
      <c r="C12">
        <v>0.009</v>
      </c>
      <c r="D12">
        <v>0.0106</v>
      </c>
      <c r="E12">
        <v>0.0071</v>
      </c>
      <c r="F12">
        <v>0.0066</v>
      </c>
      <c r="G12">
        <v>0.0058</v>
      </c>
      <c r="H12">
        <v>0.0052</v>
      </c>
      <c r="I12">
        <v>0.0031</v>
      </c>
      <c r="J12">
        <v>0.0041</v>
      </c>
      <c r="K12">
        <v>0.0089</v>
      </c>
      <c r="L12">
        <v>0.0133</v>
      </c>
      <c r="M12">
        <v>0.0126</v>
      </c>
    </row>
    <row r="13" spans="1:13" ht="12.75">
      <c r="A13" t="s">
        <v>53</v>
      </c>
      <c r="B13">
        <v>-0.0085</v>
      </c>
      <c r="C13">
        <v>-0.0024</v>
      </c>
      <c r="D13">
        <v>-0.0065</v>
      </c>
      <c r="E13">
        <v>-0.0052</v>
      </c>
      <c r="F13">
        <v>-0.0053</v>
      </c>
      <c r="G13">
        <v>-0.0051</v>
      </c>
      <c r="H13">
        <v>-0.0066</v>
      </c>
      <c r="I13">
        <v>-0.0069</v>
      </c>
      <c r="J13">
        <v>-0.0067</v>
      </c>
      <c r="K13">
        <v>-0.0081</v>
      </c>
      <c r="L13">
        <v>-0.0086</v>
      </c>
      <c r="M13">
        <v>-0.0056</v>
      </c>
    </row>
    <row r="14" spans="1:13" ht="12.75">
      <c r="A14" t="s">
        <v>54</v>
      </c>
      <c r="B14">
        <v>0.0046</v>
      </c>
      <c r="C14">
        <v>0.001</v>
      </c>
      <c r="D14">
        <v>0.0038</v>
      </c>
      <c r="E14">
        <v>-0.0006</v>
      </c>
      <c r="F14">
        <v>-0.0006</v>
      </c>
      <c r="G14">
        <v>-0.003</v>
      </c>
      <c r="H14">
        <v>-0.0038</v>
      </c>
      <c r="I14">
        <v>-0.0016</v>
      </c>
      <c r="J14">
        <v>-0.0001</v>
      </c>
      <c r="K14">
        <v>0.002</v>
      </c>
      <c r="L14">
        <v>0.0038</v>
      </c>
      <c r="M14">
        <v>0.0024</v>
      </c>
    </row>
    <row r="15" spans="1:13" ht="12.75">
      <c r="A15" t="s">
        <v>55</v>
      </c>
      <c r="B15">
        <v>-0.0029</v>
      </c>
      <c r="C15">
        <v>-0.0016</v>
      </c>
      <c r="D15">
        <v>-0.0028</v>
      </c>
      <c r="E15">
        <v>-0.0006</v>
      </c>
      <c r="F15">
        <v>0.0002</v>
      </c>
      <c r="G15">
        <v>0.0022</v>
      </c>
      <c r="H15">
        <v>0.0006</v>
      </c>
      <c r="I15">
        <v>-0.0008</v>
      </c>
      <c r="J15">
        <v>-0.0035</v>
      </c>
      <c r="K15">
        <v>-0.0002</v>
      </c>
      <c r="L15">
        <v>-0.0007</v>
      </c>
      <c r="M15">
        <v>-0.0012</v>
      </c>
    </row>
    <row r="16" spans="1:13" ht="12.75">
      <c r="A16" t="s">
        <v>56</v>
      </c>
      <c r="B16">
        <v>0.0022</v>
      </c>
      <c r="C16">
        <v>0.0021</v>
      </c>
      <c r="D16">
        <v>0.0023</v>
      </c>
      <c r="E16">
        <v>-0.0008</v>
      </c>
      <c r="F16">
        <v>-0.0025</v>
      </c>
      <c r="G16">
        <v>-0.0037</v>
      </c>
      <c r="H16">
        <v>-0.0027</v>
      </c>
      <c r="I16">
        <v>-0.0018</v>
      </c>
      <c r="J16">
        <v>-0.0019</v>
      </c>
      <c r="K16">
        <v>0.0018</v>
      </c>
      <c r="L16">
        <v>0.0008</v>
      </c>
      <c r="M16">
        <v>0.002</v>
      </c>
    </row>
    <row r="18" spans="2:13" ht="12.75">
      <c r="B18">
        <f>B6/dj/Imax</f>
        <v>0.3417888321528578</v>
      </c>
      <c r="C18">
        <f aca="true" t="shared" si="0" ref="C18:M18">C6/dj/Imax</f>
        <v>0.36521401765263256</v>
      </c>
      <c r="D18">
        <f t="shared" si="0"/>
        <v>0.3655439974324605</v>
      </c>
      <c r="E18">
        <f t="shared" si="0"/>
        <v>0.37851621643158817</v>
      </c>
      <c r="F18">
        <f t="shared" si="0"/>
        <v>0.389821502425343</v>
      </c>
      <c r="G18">
        <f t="shared" si="0"/>
        <v>0.4244007824332357</v>
      </c>
      <c r="H18">
        <f t="shared" si="0"/>
        <v>0.46122512924956915</v>
      </c>
      <c r="I18">
        <f t="shared" si="0"/>
        <v>0.46095107793997914</v>
      </c>
      <c r="J18">
        <f t="shared" si="0"/>
        <v>0.4723538504019728</v>
      </c>
      <c r="K18">
        <f t="shared" si="0"/>
        <v>0.4183056117898488</v>
      </c>
      <c r="L18">
        <f t="shared" si="0"/>
        <v>0.3710483776000686</v>
      </c>
      <c r="M18">
        <f t="shared" si="0"/>
        <v>0.342551952114641</v>
      </c>
    </row>
    <row r="19" spans="1:13" ht="12.75">
      <c r="A19" t="s">
        <v>15</v>
      </c>
      <c r="B19">
        <v>3071.0866995050346</v>
      </c>
      <c r="C19">
        <v>3915.223524797036</v>
      </c>
      <c r="D19">
        <v>4649.1891693272955</v>
      </c>
      <c r="E19">
        <v>5306.701027463512</v>
      </c>
      <c r="F19">
        <v>5679.551835484736</v>
      </c>
      <c r="G19">
        <v>6176.639117862107</v>
      </c>
      <c r="H19">
        <v>6610.423539237919</v>
      </c>
      <c r="I19">
        <v>6298.064824312098</v>
      </c>
      <c r="J19">
        <v>5951.715232011517</v>
      </c>
      <c r="K19">
        <v>4673.75745424875</v>
      </c>
      <c r="L19">
        <v>3468.90838614191</v>
      </c>
      <c r="M19">
        <v>2856.9411605292944</v>
      </c>
    </row>
    <row r="20" spans="2:13" ht="12.75">
      <c r="B20">
        <f>(0.5+A_1*(5/6)^0.5+A_3*0.1^0.5+A_5*(13/420)^0.5)*dj*Imax</f>
        <v>3071.0866995050346</v>
      </c>
      <c r="C20">
        <f aca="true" t="shared" si="1" ref="C20:M20">(0.5+A_1*(5/6)^0.5+A_3*0.1^0.5+A_5*(13/420)^0.5)*dj*Imax</f>
        <v>3915.223524797036</v>
      </c>
      <c r="D20">
        <f t="shared" si="1"/>
        <v>4649.1891693272955</v>
      </c>
      <c r="E20">
        <f t="shared" si="1"/>
        <v>5306.701027463512</v>
      </c>
      <c r="F20">
        <f t="shared" si="1"/>
        <v>5679.551835484736</v>
      </c>
      <c r="G20">
        <f t="shared" si="1"/>
        <v>6176.639117862107</v>
      </c>
      <c r="H20">
        <f t="shared" si="1"/>
        <v>6610.423539237919</v>
      </c>
      <c r="I20">
        <f t="shared" si="1"/>
        <v>6298.064824312098</v>
      </c>
      <c r="J20">
        <f t="shared" si="1"/>
        <v>5951.715232011517</v>
      </c>
      <c r="K20">
        <f t="shared" si="1"/>
        <v>4673.75745424875</v>
      </c>
      <c r="L20">
        <f t="shared" si="1"/>
        <v>3468.90838614191</v>
      </c>
      <c r="M20">
        <f t="shared" si="1"/>
        <v>2856.9411605292944</v>
      </c>
    </row>
    <row r="22" spans="1:13" ht="12.75">
      <c r="A22" t="s">
        <v>1</v>
      </c>
      <c r="B22">
        <f aca="true" t="shared" si="2" ref="B22:M22">B46/Imax</f>
        <v>0.2039164164164164</v>
      </c>
      <c r="C22">
        <f t="shared" si="2"/>
        <v>0.18969429857464365</v>
      </c>
      <c r="D22">
        <f t="shared" si="2"/>
        <v>0.1776480779411057</v>
      </c>
      <c r="E22">
        <f t="shared" si="2"/>
        <v>0.17705992509363294</v>
      </c>
      <c r="F22">
        <f t="shared" si="2"/>
        <v>0.1769939566187596</v>
      </c>
      <c r="G22">
        <f t="shared" si="2"/>
        <v>0.1761830535571543</v>
      </c>
      <c r="H22">
        <f t="shared" si="2"/>
        <v>0.16757663817663812</v>
      </c>
      <c r="I22">
        <f t="shared" si="2"/>
        <v>0.16282011196840857</v>
      </c>
      <c r="J22">
        <f t="shared" si="2"/>
        <v>0.163564437999605</v>
      </c>
      <c r="K22">
        <f t="shared" si="2"/>
        <v>0.1722306479911976</v>
      </c>
      <c r="L22">
        <f t="shared" si="2"/>
        <v>0.19213998946952746</v>
      </c>
      <c r="M22">
        <f t="shared" si="2"/>
        <v>0.20961504897789993</v>
      </c>
    </row>
    <row r="23" spans="1:13" ht="12.75">
      <c r="A23" t="s">
        <v>0</v>
      </c>
      <c r="B23">
        <f>(1-y)</f>
        <v>0.7960835835835836</v>
      </c>
      <c r="C23">
        <f aca="true" t="shared" si="3" ref="C23:M23">(1-y)</f>
        <v>0.8103057014253563</v>
      </c>
      <c r="D23">
        <f t="shared" si="3"/>
        <v>0.8223519220588943</v>
      </c>
      <c r="E23">
        <f t="shared" si="3"/>
        <v>0.8229400749063671</v>
      </c>
      <c r="F23">
        <f t="shared" si="3"/>
        <v>0.8230060433812404</v>
      </c>
      <c r="G23">
        <f t="shared" si="3"/>
        <v>0.8238169464428458</v>
      </c>
      <c r="H23">
        <f t="shared" si="3"/>
        <v>0.8324233618233619</v>
      </c>
      <c r="I23">
        <f t="shared" si="3"/>
        <v>0.8371798880315915</v>
      </c>
      <c r="J23">
        <f t="shared" si="3"/>
        <v>0.836435562000395</v>
      </c>
      <c r="K23">
        <f t="shared" si="3"/>
        <v>0.8277693520088024</v>
      </c>
      <c r="L23">
        <f t="shared" si="3"/>
        <v>0.8078600105304725</v>
      </c>
      <c r="M23">
        <f t="shared" si="3"/>
        <v>0.7903849510221</v>
      </c>
    </row>
    <row r="24" spans="1:13" ht="12.75">
      <c r="A24" t="s">
        <v>2</v>
      </c>
      <c r="B24">
        <f>y*(1-y)*30^0.5</f>
        <v>0.8891427382782491</v>
      </c>
      <c r="C24">
        <f aca="true" t="shared" si="4" ref="C24:M24">y*(1-y)*30^0.5</f>
        <v>0.8419063788228284</v>
      </c>
      <c r="D24">
        <f t="shared" si="4"/>
        <v>0.8001637125027042</v>
      </c>
      <c r="E24">
        <f t="shared" si="4"/>
        <v>0.7980849392975514</v>
      </c>
      <c r="F24">
        <f t="shared" si="4"/>
        <v>0.7978515433216696</v>
      </c>
      <c r="G24">
        <f t="shared" si="4"/>
        <v>0.7949786796670077</v>
      </c>
      <c r="H24">
        <f t="shared" si="4"/>
        <v>0.7640439850575546</v>
      </c>
      <c r="I24">
        <f t="shared" si="4"/>
        <v>0.7465991015298898</v>
      </c>
      <c r="J24">
        <f t="shared" si="4"/>
        <v>0.7493453250016345</v>
      </c>
      <c r="K24">
        <f t="shared" si="4"/>
        <v>0.780872998182397</v>
      </c>
      <c r="L24">
        <f t="shared" si="4"/>
        <v>0.8501870798778263</v>
      </c>
      <c r="M24">
        <f t="shared" si="4"/>
        <v>0.9074480023674936</v>
      </c>
    </row>
    <row r="25" spans="1:13" ht="12.75">
      <c r="A25" t="s">
        <v>3</v>
      </c>
      <c r="B25">
        <f>y*(1-y)*(-1+2*y)*210^0.5</f>
        <v>-1.3930439872866962</v>
      </c>
      <c r="C25">
        <f aca="true" t="shared" si="5" ref="C25:M25">y*(1-y)*(-1+2*y)*210^0.5</f>
        <v>-1.3823963259569199</v>
      </c>
      <c r="D25">
        <f t="shared" si="5"/>
        <v>-1.3648600813374874</v>
      </c>
      <c r="E25">
        <f t="shared" si="5"/>
        <v>-1.3637980735406452</v>
      </c>
      <c r="F25">
        <f t="shared" si="5"/>
        <v>-1.3636777454883033</v>
      </c>
      <c r="G25">
        <f t="shared" si="5"/>
        <v>-1.3621786539215341</v>
      </c>
      <c r="H25">
        <f t="shared" si="5"/>
        <v>-1.3439679558853679</v>
      </c>
      <c r="I25">
        <f t="shared" si="5"/>
        <v>-1.3320733531068638</v>
      </c>
      <c r="J25">
        <f t="shared" si="5"/>
        <v>-1.334021758934676</v>
      </c>
      <c r="K25">
        <f t="shared" si="5"/>
        <v>-1.3543401821745642</v>
      </c>
      <c r="L25">
        <f t="shared" si="5"/>
        <v>-1.3849905060133494</v>
      </c>
      <c r="M25">
        <f t="shared" si="5"/>
        <v>-1.3943598541133475</v>
      </c>
    </row>
    <row r="26" spans="1:13" ht="12.75">
      <c r="A26" t="s">
        <v>4</v>
      </c>
      <c r="B26">
        <f>y*(1-y)*(9-42*y+42*y*y)*10^0.5</f>
        <v>1.1200973134210708</v>
      </c>
      <c r="C26">
        <f aca="true" t="shared" si="6" ref="C26:M26">y*(1-y)*(9-42*y+42*y*y)*10^0.5</f>
        <v>1.2366543865153217</v>
      </c>
      <c r="D26">
        <f t="shared" si="6"/>
        <v>1.323212053281856</v>
      </c>
      <c r="E26">
        <f t="shared" si="6"/>
        <v>1.3271193070562868</v>
      </c>
      <c r="F26">
        <f t="shared" si="6"/>
        <v>1.3275556080592072</v>
      </c>
      <c r="G26">
        <f t="shared" si="6"/>
        <v>1.3328865156334806</v>
      </c>
      <c r="H26">
        <f t="shared" si="6"/>
        <v>1.3856590981940415</v>
      </c>
      <c r="I26">
        <f t="shared" si="6"/>
        <v>1.411682496507683</v>
      </c>
      <c r="J26">
        <f t="shared" si="6"/>
        <v>1.4077645257345122</v>
      </c>
      <c r="K26">
        <f t="shared" si="6"/>
        <v>1.358000840205127</v>
      </c>
      <c r="L26">
        <f t="shared" si="6"/>
        <v>1.2176496421804834</v>
      </c>
      <c r="M26">
        <f t="shared" si="6"/>
        <v>1.069616999286414</v>
      </c>
    </row>
    <row r="27" spans="1:13" ht="12.75">
      <c r="A27" t="s">
        <v>5</v>
      </c>
      <c r="B27">
        <f>y*(1-y)*(-1+8*y-18*y*y+12*y*y*y)*2310^0.5</f>
        <v>-0.12009264866042807</v>
      </c>
      <c r="C27">
        <f aca="true" t="shared" si="7" ref="C27:M27">y*(1-y)*(-1+8*y-18*y*y+12*y*y*y)*2310^0.5</f>
        <v>-0.35641911854982905</v>
      </c>
      <c r="D27">
        <f t="shared" si="7"/>
        <v>-0.5588906221537412</v>
      </c>
      <c r="E27">
        <f t="shared" si="7"/>
        <v>-0.5687559094071758</v>
      </c>
      <c r="F27">
        <f t="shared" si="7"/>
        <v>-0.5698620854076679</v>
      </c>
      <c r="G27">
        <f t="shared" si="7"/>
        <v>-0.5834535552567417</v>
      </c>
      <c r="H27">
        <f t="shared" si="7"/>
        <v>-0.7267038215144328</v>
      </c>
      <c r="I27">
        <f t="shared" si="7"/>
        <v>-0.8046995841080264</v>
      </c>
      <c r="J27">
        <f t="shared" si="7"/>
        <v>-0.7925663714665153</v>
      </c>
      <c r="K27">
        <f t="shared" si="7"/>
        <v>-0.6495040348109716</v>
      </c>
      <c r="L27">
        <f t="shared" si="7"/>
        <v>-0.3154201397259479</v>
      </c>
      <c r="M27">
        <f t="shared" si="7"/>
        <v>-0.02747233531959163</v>
      </c>
    </row>
    <row r="28" spans="1:13" ht="12.75">
      <c r="A28" t="s">
        <v>6</v>
      </c>
      <c r="B28">
        <f>y*(1-y)*(2-24*y+90*y*y-132*y*y*y+66*y*y*y*y)*1365^0.5</f>
        <v>-0.9402052696292911</v>
      </c>
      <c r="C28">
        <f aca="true" t="shared" si="8" ref="C28:K28">y*(1-y)*(2-24*y+90*y*y-132*y*y*y+66*y*y*y*y)*1365^0.5</f>
        <v>-0.7364200124544652</v>
      </c>
      <c r="D28">
        <f t="shared" si="8"/>
        <v>-0.5265993881140761</v>
      </c>
      <c r="E28">
        <f t="shared" si="8"/>
        <v>-0.5155441690456741</v>
      </c>
      <c r="F28">
        <f t="shared" si="8"/>
        <v>-0.5142996967896247</v>
      </c>
      <c r="G28">
        <f t="shared" si="8"/>
        <v>-0.4989286623218507</v>
      </c>
      <c r="H28">
        <f t="shared" si="8"/>
        <v>-0.32774780484365523</v>
      </c>
      <c r="I28">
        <f t="shared" si="8"/>
        <v>-0.22728297537319656</v>
      </c>
      <c r="J28">
        <f t="shared" si="8"/>
        <v>-0.24325913559933285</v>
      </c>
      <c r="K28">
        <f t="shared" si="8"/>
        <v>-0.42209971480186176</v>
      </c>
      <c r="L28">
        <f>y*(1-y)*(2-24*y+90*y*y-132*y*y*y+66*y*y*y*y)*1365^0.5</f>
        <v>-0.7749663282247603</v>
      </c>
      <c r="M28">
        <f>y*(1-y)*(2-24*y+90*y*y-132*y*y*y+66*y*y*y*y)*1365^0.5</f>
        <v>-1.0076617708499496</v>
      </c>
    </row>
    <row r="29" spans="1:13" ht="12.75">
      <c r="A29" t="s">
        <v>7</v>
      </c>
      <c r="B29">
        <f>y*(1-y)*(-18+300*y-1650*y*y+3960*y*y*y-4290*y*y*y*y+1716*y*y*y*y*y)*35^0.5</f>
        <v>1.2772447025460427</v>
      </c>
      <c r="C29">
        <f aca="true" t="shared" si="9" ref="C29:M29">y*(1-y)*(-18+300*y-1650*y*y+3960*y*y*y-4290*y*y*y*y+1716*y*y*y*y*y)*35^0.5</f>
        <v>1.3023624651520511</v>
      </c>
      <c r="D29">
        <f t="shared" si="9"/>
        <v>1.2570843993441518</v>
      </c>
      <c r="E29">
        <f t="shared" si="9"/>
        <v>1.2532247171031816</v>
      </c>
      <c r="F29">
        <f t="shared" si="9"/>
        <v>1.2527820543069952</v>
      </c>
      <c r="G29">
        <f t="shared" si="9"/>
        <v>1.2471797398534403</v>
      </c>
      <c r="H29">
        <f t="shared" si="9"/>
        <v>1.1692077526347817</v>
      </c>
      <c r="I29">
        <f t="shared" si="9"/>
        <v>1.111471353812914</v>
      </c>
      <c r="J29">
        <f t="shared" si="9"/>
        <v>1.1211967649436179</v>
      </c>
      <c r="K29">
        <f t="shared" si="9"/>
        <v>1.2155899629017148</v>
      </c>
      <c r="L29">
        <f t="shared" si="9"/>
        <v>1.303896784967536</v>
      </c>
      <c r="M29">
        <f t="shared" si="9"/>
        <v>1.2452846874455565</v>
      </c>
    </row>
    <row r="30" spans="1:13" ht="12.75">
      <c r="A30" t="s">
        <v>74</v>
      </c>
      <c r="B30">
        <f>y*(1-y)*(6-132*y+990*y*y-3432*y*y*y+6006*y*y*y*y-5148*y*y*y*y*y+1716*y*y*y*y*y*y)*359^0.5</f>
        <v>-0.4878996864571297</v>
      </c>
      <c r="C30">
        <f aca="true" t="shared" si="10" ref="C30:M30">y*(1-y)*(6-132*y+990*y*y-3432*y*y*y+6006*y*y*y*y-5148*y*y*y*y*y+1716*y*y*y*y*y*y)*359^0.5</f>
        <v>-0.7278024705467663</v>
      </c>
      <c r="D30">
        <f t="shared" si="10"/>
        <v>-0.8927094786524016</v>
      </c>
      <c r="E30">
        <f t="shared" si="10"/>
        <v>-0.8995897567558684</v>
      </c>
      <c r="F30">
        <f t="shared" si="10"/>
        <v>-0.900353925627001</v>
      </c>
      <c r="G30">
        <f t="shared" si="10"/>
        <v>-0.9096217167413849</v>
      </c>
      <c r="H30">
        <f t="shared" si="10"/>
        <v>-0.9926682601100294</v>
      </c>
      <c r="I30">
        <f t="shared" si="10"/>
        <v>-1.0254146324541398</v>
      </c>
      <c r="J30">
        <f t="shared" si="10"/>
        <v>-1.0209543517534532</v>
      </c>
      <c r="K30">
        <f t="shared" si="10"/>
        <v>-0.9513491313063712</v>
      </c>
      <c r="L30">
        <f t="shared" si="10"/>
        <v>-0.689462111039098</v>
      </c>
      <c r="M30">
        <f t="shared" si="10"/>
        <v>-0.38297426221953884</v>
      </c>
    </row>
    <row r="31" spans="1:13" ht="12.75">
      <c r="A31" t="s">
        <v>75</v>
      </c>
      <c r="B31">
        <f>y*(1-y)*(-6+168*y-1638*y*y+7644*y*y*y-19110*y*y*y*y+26208*y*y*y*y*y-18564*y*y*y*y*y*y+5304*y*y*y*y*y*y*y)*1045^0.5</f>
        <v>-0.5071219562157138</v>
      </c>
      <c r="C31">
        <f aca="true" t="shared" si="11" ref="C31:M31">y*(1-y)*(-6+168*y-1638*y*y+7644*y*y*y-19110*y*y*y*y+26208*y*y*y*y*y-18564*y*y*y*y*y*y+5304*y*y*y*y*y*y*y)*1045^0.5</f>
        <v>-0.10290899403198074</v>
      </c>
      <c r="D31">
        <f t="shared" si="11"/>
        <v>0.2686361327052941</v>
      </c>
      <c r="E31">
        <f t="shared" si="11"/>
        <v>0.2869567414661623</v>
      </c>
      <c r="F31">
        <f t="shared" si="11"/>
        <v>0.28901113145272356</v>
      </c>
      <c r="G31">
        <f t="shared" si="11"/>
        <v>0.31425317911604705</v>
      </c>
      <c r="H31">
        <f t="shared" si="11"/>
        <v>0.578583919415416</v>
      </c>
      <c r="I31">
        <f t="shared" si="11"/>
        <v>0.7190703909153988</v>
      </c>
      <c r="J31">
        <f t="shared" si="11"/>
        <v>0.6974700281606855</v>
      </c>
      <c r="K31">
        <f t="shared" si="11"/>
        <v>0.43672152432383293</v>
      </c>
      <c r="L31">
        <f t="shared" si="11"/>
        <v>-0.17606531023413066</v>
      </c>
      <c r="M31">
        <f t="shared" si="11"/>
        <v>-0.6507086880162203</v>
      </c>
    </row>
    <row r="33" spans="1:13" ht="12.75">
      <c r="A33" t="s">
        <v>14</v>
      </c>
      <c r="B33" s="1">
        <f>0.5*(1-y)*(1-y)</f>
        <v>0.31687453602564025</v>
      </c>
      <c r="C33" s="1">
        <f>0.5*(1-y)*(1-y)</f>
        <v>0.3282976648812193</v>
      </c>
      <c r="D33" s="1">
        <f aca="true" t="shared" si="12" ref="D33:M33">0.5*(1-y)*(1-y)</f>
        <v>0.33813134185697885</v>
      </c>
      <c r="E33" s="1">
        <f t="shared" si="12"/>
        <v>0.33861518344344854</v>
      </c>
      <c r="F33" s="1">
        <f t="shared" si="12"/>
        <v>0.3386694737210221</v>
      </c>
      <c r="G33" s="1">
        <f t="shared" si="12"/>
        <v>0.3393371806232073</v>
      </c>
      <c r="H33" s="1">
        <f t="shared" si="12"/>
        <v>0.3464643266546538</v>
      </c>
      <c r="I33" s="1">
        <f t="shared" si="12"/>
        <v>0.35043508246229405</v>
      </c>
      <c r="J33" s="1">
        <f t="shared" si="12"/>
        <v>0.34981222468945833</v>
      </c>
      <c r="K33" s="1">
        <f t="shared" si="12"/>
        <v>0.3426010500625363</v>
      </c>
      <c r="L33" s="1">
        <f t="shared" si="12"/>
        <v>0.3263188983071476</v>
      </c>
      <c r="M33" s="1">
        <f t="shared" si="12"/>
        <v>0.31235418540110377</v>
      </c>
    </row>
    <row r="34" spans="1:13" ht="12.75">
      <c r="A34" t="s">
        <v>8</v>
      </c>
      <c r="B34" s="1">
        <f>(2*y+1)*(1-y)*(1-y)*(5/6)^0.5</f>
        <v>0.8144750834027116</v>
      </c>
      <c r="C34" s="1">
        <f>(2*y+1)*(1-y)*(1-y)*(5/6)^0.5</f>
        <v>0.826787301714556</v>
      </c>
      <c r="D34" s="1">
        <f aca="true" t="shared" si="13" ref="D34:M34">(2*y+1)*(1-y)*(1-y)*(5/6)^0.5</f>
        <v>0.8366792667613201</v>
      </c>
      <c r="E34" s="1">
        <f t="shared" si="13"/>
        <v>0.8371492741948122</v>
      </c>
      <c r="F34" s="1">
        <f t="shared" si="13"/>
        <v>0.8372019149429509</v>
      </c>
      <c r="G34" s="1">
        <f t="shared" si="13"/>
        <v>0.8378477308819318</v>
      </c>
      <c r="H34" s="1">
        <f t="shared" si="13"/>
        <v>0.8445571111394835</v>
      </c>
      <c r="I34" s="1">
        <f t="shared" si="13"/>
        <v>0.8481499160936982</v>
      </c>
      <c r="J34" s="1">
        <f t="shared" si="13"/>
        <v>0.8475931805283101</v>
      </c>
      <c r="K34" s="1">
        <f t="shared" si="13"/>
        <v>0.8409619897162307</v>
      </c>
      <c r="L34" s="1">
        <f t="shared" si="13"/>
        <v>0.8247181195778545</v>
      </c>
      <c r="M34" s="1">
        <f t="shared" si="13"/>
        <v>0.809355859219896</v>
      </c>
    </row>
    <row r="35" spans="1:13" ht="12.75">
      <c r="A35" t="s">
        <v>9</v>
      </c>
      <c r="B35" s="1">
        <f>y*y*(1-y)*(1-y)*(105/2)^0.5</f>
        <v>0.1909419567290524</v>
      </c>
      <c r="C35" s="1">
        <f>y*y*(1-y)*(1-y)*(105/2)^0.5</f>
        <v>0.17119299780204308</v>
      </c>
      <c r="D35" s="1">
        <f aca="true" t="shared" si="14" ref="D35:M35">y*y*(1-y)*(1-y)*(105/2)^0.5</f>
        <v>0.154637956287393</v>
      </c>
      <c r="E35" s="1">
        <f t="shared" si="14"/>
        <v>0.15383552130433137</v>
      </c>
      <c r="F35" s="1">
        <f t="shared" si="14"/>
        <v>0.15374555759297007</v>
      </c>
      <c r="G35" s="1">
        <f t="shared" si="14"/>
        <v>0.15264035244404858</v>
      </c>
      <c r="H35" s="1">
        <f t="shared" si="14"/>
        <v>0.1409922103775585</v>
      </c>
      <c r="I35" s="1">
        <f t="shared" si="14"/>
        <v>0.1346273579514342</v>
      </c>
      <c r="J35" s="1">
        <f t="shared" si="14"/>
        <v>0.13561958196091373</v>
      </c>
      <c r="K35" s="1">
        <f t="shared" si="14"/>
        <v>0.14727166886179172</v>
      </c>
      <c r="L35" s="1">
        <f t="shared" si="14"/>
        <v>0.17457714971314828</v>
      </c>
      <c r="M35" s="1">
        <f t="shared" si="14"/>
        <v>0.19888493826237072</v>
      </c>
    </row>
    <row r="36" spans="1:13" ht="12.75">
      <c r="A36" t="s">
        <v>10</v>
      </c>
      <c r="B36" s="1">
        <f>(1-y)*(1-y)*(1+2*y-42*y*y+84*y*y*y)*(1/10)^0.5</f>
        <v>0.07488252257401641</v>
      </c>
      <c r="C36" s="1">
        <f>(1-y)*(1-y)*(1+2*y-42*y*y+84*y*y*y)*(1/10)^0.5</f>
        <v>0.09165845534187846</v>
      </c>
      <c r="D36" s="1">
        <f aca="true" t="shared" si="15" ref="D36:M36">(1-y)*(1-y)*(1+2*y-42*y*y+84*y*y*y)*(1/10)^0.5</f>
        <v>0.10708899099228428</v>
      </c>
      <c r="E36" s="1">
        <f t="shared" si="15"/>
        <v>0.10786839248669804</v>
      </c>
      <c r="F36" s="1">
        <f t="shared" si="15"/>
        <v>0.10795595491657702</v>
      </c>
      <c r="G36" s="1">
        <f t="shared" si="15"/>
        <v>0.10903463928328073</v>
      </c>
      <c r="H36" s="1">
        <f t="shared" si="15"/>
        <v>0.1207381897397185</v>
      </c>
      <c r="I36" s="1">
        <f t="shared" si="15"/>
        <v>0.12739192556452913</v>
      </c>
      <c r="J36" s="1">
        <f t="shared" si="15"/>
        <v>0.12634262805345925</v>
      </c>
      <c r="K36" s="1">
        <f t="shared" si="15"/>
        <v>0.11435285827446748</v>
      </c>
      <c r="L36" s="1">
        <f t="shared" si="15"/>
        <v>0.08865712774192232</v>
      </c>
      <c r="M36" s="1">
        <f t="shared" si="15"/>
        <v>0.06864239086958013</v>
      </c>
    </row>
    <row r="37" spans="1:13" ht="12.75">
      <c r="A37" t="s">
        <v>11</v>
      </c>
      <c r="B37" s="1">
        <f>y*y*(1-y)*(1-y)*(1-4*y+4*y*y)*(1155/2)^0.5</f>
        <v>0.22206819354106294</v>
      </c>
      <c r="C37" s="1">
        <f>y*y*(1-y)*(1-y)*(1-4*y+4*y*y)*(1155/2)^0.5</f>
        <v>0.2186864332465372</v>
      </c>
      <c r="D37" s="1">
        <f aca="true" t="shared" si="16" ref="D37:M37">y*y*(1-y)*(1-y)*(1-4*y+4*y*y)*(1155/2)^0.5</f>
        <v>0.21317337616079163</v>
      </c>
      <c r="E37" s="1">
        <f t="shared" si="16"/>
        <v>0.21284176164280838</v>
      </c>
      <c r="F37" s="1">
        <f t="shared" si="16"/>
        <v>0.2128042051961334</v>
      </c>
      <c r="G37" s="1">
        <f t="shared" si="16"/>
        <v>0.21233659084241222</v>
      </c>
      <c r="H37" s="1">
        <f t="shared" si="16"/>
        <v>0.20669716858367174</v>
      </c>
      <c r="I37" s="1">
        <f t="shared" si="16"/>
        <v>0.20305466945935824</v>
      </c>
      <c r="J37" s="1">
        <f t="shared" si="16"/>
        <v>0.203649114568383</v>
      </c>
      <c r="K37" s="1">
        <f t="shared" si="16"/>
        <v>0.2098998978316848</v>
      </c>
      <c r="L37" s="1">
        <f t="shared" si="16"/>
        <v>0.21950796941066764</v>
      </c>
      <c r="M37" s="1">
        <f t="shared" si="16"/>
        <v>0.22248792211151147</v>
      </c>
    </row>
    <row r="38" spans="1:13" ht="12.75">
      <c r="A38" t="s">
        <v>12</v>
      </c>
      <c r="B38" s="1">
        <f>(1-y)*(1-y)*(1+2*y-207*y*y+1404*y*y*y-2970*y*y*y*y+1980*y*y*y*y*y)*(13/420)^0.5</f>
        <v>0.029886024102209016</v>
      </c>
      <c r="C38" s="1">
        <f>(1-y)*(1-y)*(1+2*y-207*y*y+1404*y*y*y-2970*y*y*y*y+1980*y*y*y*y*y)*(13/420)^0.5</f>
        <v>0.017904637385797558</v>
      </c>
      <c r="D38" s="1">
        <f aca="true" t="shared" si="17" ref="D38:M38">(1-y)*(1-y)*(1+2*y-207*y*y+1404*y*y*y-2970*y*y*y*y+1980*y*y*y*y*y)*(13/420)^0.5</f>
        <v>0.010264837042132846</v>
      </c>
      <c r="E38" s="1">
        <f t="shared" si="17"/>
        <v>0.009958363654101186</v>
      </c>
      <c r="F38" s="1">
        <f t="shared" si="17"/>
        <v>0.009924395034535837</v>
      </c>
      <c r="G38" s="1">
        <f t="shared" si="17"/>
        <v>0.009513570860644116</v>
      </c>
      <c r="H38" s="1">
        <f t="shared" si="17"/>
        <v>0.005945924890634065</v>
      </c>
      <c r="I38" s="1">
        <f t="shared" si="17"/>
        <v>0.0046243680322470525</v>
      </c>
      <c r="J38" s="1">
        <f t="shared" si="17"/>
        <v>0.00479949209469264</v>
      </c>
      <c r="K38" s="1">
        <f t="shared" si="17"/>
        <v>0.007692401349975085</v>
      </c>
      <c r="L38" s="1">
        <f t="shared" si="17"/>
        <v>0.019753118097445448</v>
      </c>
      <c r="M38" s="1">
        <f t="shared" si="17"/>
        <v>0.0354400568596177</v>
      </c>
    </row>
    <row r="39" spans="1:13" ht="12.75">
      <c r="A39" t="s">
        <v>13</v>
      </c>
      <c r="B39" s="1">
        <f>y*y*(1-y)*(1-y)*(18-176*y+605*y*y-858*y*y*y+429*y*y*y*y)*(35/4)^0.5</f>
        <v>0.0572435189108944</v>
      </c>
      <c r="C39" s="1">
        <f>y*y*(1-y)*(1-y)*(18-176*y+605*y*y-858*y*y*y+429*y*y*y*y)*(35/4)^0.5</f>
        <v>0.07568344497644615</v>
      </c>
      <c r="D39" s="1">
        <f aca="true" t="shared" si="18" ref="D39:M39">y*y*(1-y)*(1-y)*(18-176*y+605*y*y-858*y*y*y+429*y*y*y*y)*(35/4)^0.5</f>
        <v>0.09116324016750309</v>
      </c>
      <c r="E39" s="1">
        <f t="shared" si="18"/>
        <v>0.09190147055550504</v>
      </c>
      <c r="F39" s="1">
        <f t="shared" si="18"/>
        <v>0.09198412928869312</v>
      </c>
      <c r="G39" s="1">
        <f t="shared" si="18"/>
        <v>0.09299776275543208</v>
      </c>
      <c r="H39" s="1">
        <f t="shared" si="18"/>
        <v>0.10342034737681041</v>
      </c>
      <c r="I39" s="1">
        <f t="shared" si="18"/>
        <v>0.1088485492293586</v>
      </c>
      <c r="J39" s="1">
        <f t="shared" si="18"/>
        <v>0.10801761684005931</v>
      </c>
      <c r="K39" s="1">
        <f t="shared" si="18"/>
        <v>0.09786704283439826</v>
      </c>
      <c r="L39" s="1">
        <f t="shared" si="18"/>
        <v>0.07249588021326664</v>
      </c>
      <c r="M39" s="1">
        <f t="shared" si="18"/>
        <v>0.050050420088891864</v>
      </c>
    </row>
    <row r="40" spans="1:13" ht="12.75">
      <c r="A40" t="s">
        <v>76</v>
      </c>
      <c r="B40" s="1">
        <f>(1-y)*(1-y)*(1+2*y-627*y*y+8404*y*y*y-41470*y*y*y*y+94380*y*y*y*y*y-100100*y*y*y*y*y*y+40040*y*y*y*y*y*y*y)*(595)^0.5/210</f>
        <v>0.11471911011197705</v>
      </c>
      <c r="C40" s="1">
        <f aca="true" t="shared" si="19" ref="C40:M40">(1-y)*(1-y)*(1+2*y-627*y*y+8404*y*y*y-41470*y*y*y*y+94380*y*y*y*y*y-100100*y*y*y*y*y*y+40040*y*y*y*y*y*y*y)*(595)^0.5/210</f>
        <v>0.10353115812561882</v>
      </c>
      <c r="D40" s="1">
        <f t="shared" si="19"/>
        <v>0.09090976362190314</v>
      </c>
      <c r="E40" s="1">
        <f t="shared" si="19"/>
        <v>0.09023120581153599</v>
      </c>
      <c r="F40" s="1">
        <f t="shared" si="19"/>
        <v>0.09015477355441158</v>
      </c>
      <c r="G40" s="1">
        <f t="shared" si="19"/>
        <v>0.08920999015200672</v>
      </c>
      <c r="H40" s="1">
        <f t="shared" si="19"/>
        <v>0.07864470512736454</v>
      </c>
      <c r="I40" s="1">
        <f t="shared" si="19"/>
        <v>0.07246073006827215</v>
      </c>
      <c r="J40" s="1">
        <f t="shared" si="19"/>
        <v>0.07344120689277872</v>
      </c>
      <c r="K40" s="1">
        <f t="shared" si="19"/>
        <v>0.08447292852531701</v>
      </c>
      <c r="L40" s="1">
        <f t="shared" si="19"/>
        <v>0.10576270720449278</v>
      </c>
      <c r="M40" s="1">
        <f t="shared" si="19"/>
        <v>0.11791581191364317</v>
      </c>
    </row>
    <row r="41" spans="1:13" ht="12.75">
      <c r="A41" t="s">
        <v>77</v>
      </c>
      <c r="B41" s="1">
        <f>y*y*(1-y)*(1-y)*(30-520*y+3445*y*y-11154*y*y*y+18837*y*y*y*y-15912*y*y*y*y*y+5304*y*y*y*y*y*y)*(10.45)^0.5</f>
        <v>-0.00195809155031985</v>
      </c>
      <c r="C41" s="1">
        <f aca="true" t="shared" si="20" ref="C41:M41">y*y*(1-y)*(1-y)*(30-520*y+3445*y*y-11154*y*y*y+18837*y*y*y*y-15912*y*y*y*y*y+5304*y*y*y*y*y*y)*(10.45)^0.5</f>
        <v>-0.006361544424851546</v>
      </c>
      <c r="D41" s="1">
        <f t="shared" si="20"/>
        <v>-0.005375660712071967</v>
      </c>
      <c r="E41" s="1">
        <f t="shared" si="20"/>
        <v>-0.005212273598264491</v>
      </c>
      <c r="F41" s="1">
        <f t="shared" si="20"/>
        <v>-0.005193275736558962</v>
      </c>
      <c r="G41" s="1">
        <f t="shared" si="20"/>
        <v>-0.004948679789225152</v>
      </c>
      <c r="H41" s="1">
        <f t="shared" si="20"/>
        <v>-0.0011002765171519119</v>
      </c>
      <c r="I41" s="1">
        <f t="shared" si="20"/>
        <v>0.001988095719871653</v>
      </c>
      <c r="J41" s="1">
        <f t="shared" si="20"/>
        <v>0.001460901948977252</v>
      </c>
      <c r="K41" s="1">
        <f t="shared" si="20"/>
        <v>-0.0034642077361796164</v>
      </c>
      <c r="L41" s="1">
        <f t="shared" si="20"/>
        <v>-0.0060201640239780675</v>
      </c>
      <c r="M41" s="1">
        <f t="shared" si="20"/>
        <v>0.0013469002894622363</v>
      </c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7" ht="12.75">
      <c r="A43" t="s">
        <v>17</v>
      </c>
      <c r="B43">
        <v>1</v>
      </c>
      <c r="C43">
        <v>2</v>
      </c>
      <c r="D43">
        <v>3</v>
      </c>
      <c r="E43">
        <v>4</v>
      </c>
      <c r="F43">
        <v>5</v>
      </c>
      <c r="G43">
        <v>6</v>
      </c>
      <c r="H43">
        <v>7</v>
      </c>
      <c r="I43">
        <v>8</v>
      </c>
      <c r="J43">
        <v>9</v>
      </c>
      <c r="K43">
        <v>10</v>
      </c>
      <c r="L43">
        <v>11</v>
      </c>
      <c r="M43">
        <v>12</v>
      </c>
      <c r="P43" t="s">
        <v>18</v>
      </c>
      <c r="Q43" t="s">
        <v>18</v>
      </c>
    </row>
    <row r="44" spans="1:13" ht="12.75">
      <c r="A44" t="s">
        <v>84</v>
      </c>
      <c r="B44">
        <f>31</f>
        <v>31</v>
      </c>
      <c r="C44">
        <f>28.25</f>
        <v>28.25</v>
      </c>
      <c r="D44">
        <f>31</f>
        <v>31</v>
      </c>
      <c r="E44">
        <f>30</f>
        <v>30</v>
      </c>
      <c r="F44">
        <f>31</f>
        <v>31</v>
      </c>
      <c r="G44">
        <f>30</f>
        <v>30</v>
      </c>
      <c r="H44">
        <f>31</f>
        <v>31</v>
      </c>
      <c r="I44">
        <f>31</f>
        <v>31</v>
      </c>
      <c r="J44">
        <f>30</f>
        <v>30</v>
      </c>
      <c r="K44">
        <f>31</f>
        <v>31</v>
      </c>
      <c r="L44">
        <f>30</f>
        <v>30</v>
      </c>
      <c r="M44">
        <f>31</f>
        <v>31</v>
      </c>
    </row>
    <row r="46" spans="1:13" ht="12.75">
      <c r="A46" t="s">
        <v>16</v>
      </c>
      <c r="B46">
        <f>B54</f>
        <v>196.16759259259257</v>
      </c>
      <c r="C46">
        <f aca="true" t="shared" si="21" ref="C46:M46">C54</f>
        <v>195.76451612903224</v>
      </c>
      <c r="D46">
        <f t="shared" si="21"/>
        <v>192.03757225433526</v>
      </c>
      <c r="E46">
        <f t="shared" si="21"/>
        <v>189.1</v>
      </c>
      <c r="F46">
        <f t="shared" si="21"/>
        <v>180.00285388127853</v>
      </c>
      <c r="G46">
        <f t="shared" si="21"/>
        <v>171.42611111111114</v>
      </c>
      <c r="H46">
        <f t="shared" si="21"/>
        <v>163.38722222222216</v>
      </c>
      <c r="I46">
        <f t="shared" si="21"/>
        <v>162.49447174447175</v>
      </c>
      <c r="J46">
        <f t="shared" si="21"/>
        <v>166.50859788359787</v>
      </c>
      <c r="K46">
        <f t="shared" si="21"/>
        <v>175.50303030303036</v>
      </c>
      <c r="L46">
        <f t="shared" si="21"/>
        <v>185.03080985915494</v>
      </c>
      <c r="M46">
        <f t="shared" si="21"/>
        <v>194.10353535353534</v>
      </c>
    </row>
    <row r="47" spans="1:13" ht="12.75">
      <c r="A47" t="s">
        <v>19</v>
      </c>
      <c r="B47">
        <f>(f_0+A_1*f_1+A_2*f_2+A_3*f_3+A_4*f_4+A_5*f_5+A_6*f_6+A_7*f_7+A_8*f_8)*dj</f>
        <v>4.860100156150335</v>
      </c>
      <c r="C47">
        <f aca="true" t="shared" si="22" ref="C47:M47">(f_0+A_1*f_1+A_2*f_2+A_3*f_3+A_4*f_4+A_5*f_5+A_6*f_6+A_7*f_7+A_8*f_8)*dj</f>
        <v>5.9927843154278815</v>
      </c>
      <c r="D47">
        <f t="shared" si="22"/>
        <v>7.143971174653611</v>
      </c>
      <c r="E47">
        <f t="shared" si="22"/>
        <v>8.073100078328471</v>
      </c>
      <c r="F47">
        <f t="shared" si="22"/>
        <v>8.968619047209565</v>
      </c>
      <c r="G47">
        <f t="shared" si="22"/>
        <v>9.855787375611204</v>
      </c>
      <c r="H47">
        <f t="shared" si="22"/>
        <v>10.276182538830856</v>
      </c>
      <c r="I47">
        <f t="shared" si="22"/>
        <v>9.937924602635904</v>
      </c>
      <c r="J47">
        <f t="shared" si="22"/>
        <v>9.24862506439968</v>
      </c>
      <c r="K47">
        <f t="shared" si="22"/>
        <v>7.3574723683606775</v>
      </c>
      <c r="L47">
        <f t="shared" si="22"/>
        <v>5.634676073126022</v>
      </c>
      <c r="M47">
        <f t="shared" si="22"/>
        <v>4.648506996862953</v>
      </c>
    </row>
    <row r="48" spans="1:13" ht="12.75">
      <c r="A48" t="s">
        <v>20</v>
      </c>
      <c r="B48">
        <f>(g_0+A_1*g_1+A_2*g_2+A_3*g_3+A_4*g_4+A_5*g_5+A_6*g_6+A_7*g_7+A_8*g_8)*dj*Imax</f>
        <v>1813.1950576638558</v>
      </c>
      <c r="C48">
        <f aca="true" t="shared" si="23" ref="C48:M48">(g_0+A_1*g_1+A_2*g_2+A_3*g_3+A_4*g_4+A_5*g_5+A_6*g_6+A_7*g_7+A_8*g_8)*dj*Imax</f>
        <v>2399.8347219248167</v>
      </c>
      <c r="D48">
        <f t="shared" si="23"/>
        <v>2942.8360816843347</v>
      </c>
      <c r="E48">
        <f t="shared" si="23"/>
        <v>3391.9836005366155</v>
      </c>
      <c r="F48">
        <f t="shared" si="23"/>
        <v>3671.2518900149994</v>
      </c>
      <c r="G48">
        <f t="shared" si="23"/>
        <v>4121.387103220172</v>
      </c>
      <c r="H48">
        <f t="shared" si="23"/>
        <v>4629.774832070881</v>
      </c>
      <c r="I48">
        <f t="shared" si="23"/>
        <v>4428.084258653691</v>
      </c>
      <c r="J48">
        <f t="shared" si="23"/>
        <v>4195.159973237144</v>
      </c>
      <c r="K48">
        <f t="shared" si="23"/>
        <v>3142.61906663953</v>
      </c>
      <c r="L48">
        <f t="shared" si="23"/>
        <v>2160.6384274873058</v>
      </c>
      <c r="M48">
        <f t="shared" si="23"/>
        <v>1648.4347264092876</v>
      </c>
    </row>
    <row r="49" spans="1:13" ht="12.75">
      <c r="A49" t="s">
        <v>21</v>
      </c>
      <c r="B49">
        <f>B44*B48</f>
        <v>56209.04678757953</v>
      </c>
      <c r="C49">
        <f aca="true" t="shared" si="24" ref="C49:M49">C44*C48</f>
        <v>67795.33089437606</v>
      </c>
      <c r="D49">
        <f t="shared" si="24"/>
        <v>91227.91853221437</v>
      </c>
      <c r="E49">
        <f t="shared" si="24"/>
        <v>101759.50801609847</v>
      </c>
      <c r="F49">
        <f t="shared" si="24"/>
        <v>113808.80859046498</v>
      </c>
      <c r="G49">
        <f t="shared" si="24"/>
        <v>123641.61309660517</v>
      </c>
      <c r="H49">
        <f t="shared" si="24"/>
        <v>143523.0197941973</v>
      </c>
      <c r="I49">
        <f t="shared" si="24"/>
        <v>137270.61201826442</v>
      </c>
      <c r="J49">
        <f t="shared" si="24"/>
        <v>125854.79919711432</v>
      </c>
      <c r="K49">
        <f t="shared" si="24"/>
        <v>97421.19106582543</v>
      </c>
      <c r="L49">
        <f t="shared" si="24"/>
        <v>64819.152824619174</v>
      </c>
      <c r="M49">
        <f t="shared" si="24"/>
        <v>51101.476518687916</v>
      </c>
    </row>
    <row r="50" spans="1:2" ht="12.75">
      <c r="A50" t="s">
        <v>79</v>
      </c>
      <c r="B50">
        <f>SUM(B49:M49)/365.25</f>
        <v>3215.4208825080004</v>
      </c>
    </row>
    <row r="52" spans="1:13" ht="12.75">
      <c r="A52" t="s">
        <v>85</v>
      </c>
      <c r="B52">
        <v>11.532962962962975</v>
      </c>
      <c r="C52">
        <v>11.694193548387101</v>
      </c>
      <c r="D52">
        <v>13.18497109826589</v>
      </c>
      <c r="E52">
        <v>14.36</v>
      </c>
      <c r="F52">
        <v>17.998858447488587</v>
      </c>
      <c r="G52">
        <v>21.429555555555545</v>
      </c>
      <c r="H52">
        <v>24.645111111111138</v>
      </c>
      <c r="I52">
        <v>25.002211302211286</v>
      </c>
      <c r="J52">
        <v>23.396560846560845</v>
      </c>
      <c r="K52">
        <v>19.79878787878787</v>
      </c>
      <c r="L52">
        <v>15.987676056338024</v>
      </c>
      <c r="M52">
        <v>12.358585858585863</v>
      </c>
    </row>
    <row r="54" spans="1:13" ht="12.75">
      <c r="A54" t="s">
        <v>16</v>
      </c>
      <c r="B54">
        <f>résultats!$B26/résultats!$B25*(résultats!$B27-B52)</f>
        <v>196.16759259259257</v>
      </c>
      <c r="C54">
        <f>résultats!$B26/résultats!$B25*(résultats!$B27-C52)</f>
        <v>195.76451612903224</v>
      </c>
      <c r="D54">
        <f>résultats!$B26/résultats!$B25*(résultats!$B27-D52)</f>
        <v>192.03757225433526</v>
      </c>
      <c r="E54">
        <f>résultats!$B26/résultats!$B25*(résultats!$B27-E52)</f>
        <v>189.1</v>
      </c>
      <c r="F54">
        <f>résultats!$B26/résultats!$B25*(résultats!$B27-F52)</f>
        <v>180.00285388127853</v>
      </c>
      <c r="G54">
        <f>résultats!$B26/résultats!$B25*(résultats!$B27-G52)</f>
        <v>171.42611111111114</v>
      </c>
      <c r="H54">
        <f>résultats!$B26/résultats!$B25*(résultats!$B27-H52)</f>
        <v>163.38722222222216</v>
      </c>
      <c r="I54">
        <f>résultats!$B26/résultats!$B25*(résultats!$B27-I52)</f>
        <v>162.49447174447175</v>
      </c>
      <c r="J54">
        <f>résultats!$B26/résultats!$B25*(résultats!$B27-J52)</f>
        <v>166.50859788359787</v>
      </c>
      <c r="K54">
        <f>résultats!$B26/résultats!$B25*(résultats!$B27-K52)</f>
        <v>175.50303030303036</v>
      </c>
      <c r="L54">
        <f>résultats!$B26/résultats!$B25*(résultats!$B27-L52)</f>
        <v>185.03080985915494</v>
      </c>
      <c r="M54">
        <f>résultats!$B26/résultats!$B25*(résultats!$B27-M52)</f>
        <v>194.10353535353534</v>
      </c>
    </row>
    <row r="55" spans="1:13" ht="12.75">
      <c r="A55" t="s">
        <v>23</v>
      </c>
      <c r="B55" s="2">
        <f>résultats!$B26*(résultats!$B27-B52)</f>
        <v>156.93407407407406</v>
      </c>
      <c r="C55" s="2">
        <f>résultats!$B26*(résultats!$B27-C52)</f>
        <v>156.6116129032258</v>
      </c>
      <c r="D55" s="2">
        <f>résultats!$B26*(résultats!$B27-D52)</f>
        <v>153.63005780346822</v>
      </c>
      <c r="E55" s="2">
        <f>résultats!$B26*(résultats!$B27-E52)</f>
        <v>151.28</v>
      </c>
      <c r="F55" s="2">
        <f>résultats!$B26*(résultats!$B27-F52)</f>
        <v>144.00228310502283</v>
      </c>
      <c r="G55" s="2">
        <f>résultats!$B26*(résultats!$B27-G52)</f>
        <v>137.14088888888892</v>
      </c>
      <c r="H55" s="2">
        <f>résultats!$B26*(résultats!$B27-H52)</f>
        <v>130.70977777777773</v>
      </c>
      <c r="I55" s="2">
        <f>résultats!$B26*(résultats!$B27-I52)</f>
        <v>129.9955773955774</v>
      </c>
      <c r="J55" s="2">
        <f>résultats!$B26*(résultats!$B27-J52)</f>
        <v>133.2068783068783</v>
      </c>
      <c r="K55" s="2">
        <f>résultats!$B26*(résultats!$B27-K52)</f>
        <v>140.40242424242427</v>
      </c>
      <c r="L55" s="2">
        <f>résultats!$B26*(résultats!$B27-L52)</f>
        <v>148.02464788732397</v>
      </c>
      <c r="M55" s="2">
        <f>résultats!$B26*(résultats!$B27-M52)</f>
        <v>155.28282828282826</v>
      </c>
    </row>
    <row r="56" spans="1:13" s="2" customFormat="1" ht="12.75">
      <c r="A56" s="2" t="s">
        <v>22</v>
      </c>
      <c r="B56" s="2">
        <f>B47*résultats!$B26*(résultats!$B27-B52)</f>
        <v>762.7153179127157</v>
      </c>
      <c r="C56" s="2">
        <f>C47*résultats!$B26*(résultats!$B27-C52)</f>
        <v>938.5396174203144</v>
      </c>
      <c r="D56" s="2">
        <f>D47*résultats!$B26*(résultats!$B27-D52)</f>
        <v>1097.528704508345</v>
      </c>
      <c r="E56" s="2">
        <f>E47*résultats!$B26*(résultats!$B27-E52)</f>
        <v>1221.298579849531</v>
      </c>
      <c r="F56" s="2">
        <f>F47*résultats!$B26*(résultats!$B27-F52)</f>
        <v>1291.5016190973718</v>
      </c>
      <c r="G56" s="2">
        <f>G47*résultats!$B26*(résultats!$B27-G52)</f>
        <v>1351.6314413912103</v>
      </c>
      <c r="H56" s="2">
        <f>H47*résultats!$B26*(résultats!$B27-H52)</f>
        <v>1343.197536054461</v>
      </c>
      <c r="I56" s="2">
        <f>I47*résultats!$B26*(résultats!$B27-I52)</f>
        <v>1291.8862468333687</v>
      </c>
      <c r="J56" s="2">
        <f>J47*résultats!$B26*(résultats!$B27-J52)</f>
        <v>1231.980473459433</v>
      </c>
      <c r="K56" s="2">
        <f>K47*résultats!$B26*(résultats!$B27-K52)</f>
        <v>1033.00695681449</v>
      </c>
      <c r="L56" s="2">
        <f>L47*résultats!$B26*(résultats!$B27-L52)</f>
        <v>834.0709416836088</v>
      </c>
      <c r="M56" s="2">
        <f>M47*résultats!$B26*(résultats!$B27-M52)</f>
        <v>721.8333137653957</v>
      </c>
    </row>
    <row r="57" spans="1:2" s="2" customFormat="1" ht="12.75">
      <c r="A57" s="2" t="s">
        <v>24</v>
      </c>
      <c r="B57" s="2">
        <f>AVERAGE(B56:M56)</f>
        <v>1093.2658957325204</v>
      </c>
    </row>
    <row r="58" spans="1:13" s="2" customFormat="1" ht="12.75">
      <c r="A58" s="2" t="s">
        <v>25</v>
      </c>
      <c r="B58" s="2">
        <f>résultats!$B25*(B48+B47*B46)</f>
        <v>2213.2713640438005</v>
      </c>
      <c r="C58" s="2">
        <f>résultats!$B25*(C48+C47*C46)</f>
        <v>2858.407394960168</v>
      </c>
      <c r="D58" s="2">
        <f>résultats!$B25*(D48+D47*D46)</f>
        <v>3451.797569855813</v>
      </c>
      <c r="E58" s="2">
        <f>résultats!$B25*(E48+E47*E46)</f>
        <v>3934.8854602788233</v>
      </c>
      <c r="F58" s="2">
        <f>résultats!$B25*(F48+F47*F46)</f>
        <v>4228.503131109372</v>
      </c>
      <c r="G58" s="2">
        <f>résultats!$B25*(G48+G47*G46)</f>
        <v>4648.741123967348</v>
      </c>
      <c r="H58" s="2">
        <f>résultats!$B25*(H48+H47*H46)</f>
        <v>5047.017401711166</v>
      </c>
      <c r="I58" s="2">
        <f>résultats!$B25*(I48+I47*I46)</f>
        <v>4834.353653756321</v>
      </c>
      <c r="J58" s="2">
        <f>résultats!$B25*(J48+J47*J46)</f>
        <v>4588.108452049149</v>
      </c>
      <c r="K58" s="2">
        <f>résultats!$B25*(K48+K47*K46)</f>
        <v>3547.1022101261146</v>
      </c>
      <c r="L58" s="2">
        <f>résultats!$B25*(L48+L47*L46)</f>
        <v>2562.581683673454</v>
      </c>
      <c r="M58" s="2">
        <f>résultats!$B25*(M48+M47*M46)</f>
        <v>2040.5810948928258</v>
      </c>
    </row>
    <row r="59" spans="1:2" s="2" customFormat="1" ht="12.75">
      <c r="A59" s="2" t="s">
        <v>82</v>
      </c>
      <c r="B59" s="2">
        <f>AVERAGE(B58:M58)</f>
        <v>3662.9458783686964</v>
      </c>
    </row>
    <row r="60" s="2" customFormat="1" ht="12.75"/>
    <row r="61" spans="1:13" s="2" customFormat="1" ht="12.75">
      <c r="A61" s="2" t="s">
        <v>83</v>
      </c>
      <c r="B61" s="2">
        <f>B58-B56</f>
        <v>1450.5560461310847</v>
      </c>
      <c r="C61" s="2">
        <f aca="true" t="shared" si="25" ref="C61:M61">C58-C56</f>
        <v>1919.8677775398537</v>
      </c>
      <c r="D61" s="2">
        <f t="shared" si="25"/>
        <v>2354.268865347468</v>
      </c>
      <c r="E61" s="2">
        <f t="shared" si="25"/>
        <v>2713.5868804292923</v>
      </c>
      <c r="F61" s="2">
        <f t="shared" si="25"/>
        <v>2937.0015120119997</v>
      </c>
      <c r="G61" s="2">
        <f t="shared" si="25"/>
        <v>3297.109682576138</v>
      </c>
      <c r="H61" s="2">
        <f t="shared" si="25"/>
        <v>3703.8198656567047</v>
      </c>
      <c r="I61" s="2">
        <f t="shared" si="25"/>
        <v>3542.4674069229527</v>
      </c>
      <c r="J61" s="2">
        <f t="shared" si="25"/>
        <v>3356.127978589716</v>
      </c>
      <c r="K61" s="2">
        <f t="shared" si="25"/>
        <v>2514.0952533116247</v>
      </c>
      <c r="L61" s="2">
        <f t="shared" si="25"/>
        <v>1728.510741989845</v>
      </c>
      <c r="M61" s="2">
        <f t="shared" si="25"/>
        <v>1318.7477811274302</v>
      </c>
    </row>
    <row r="62" spans="2:13" s="2" customFormat="1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4" customFormat="1" ht="12.75">
      <c r="A63" s="4" t="s">
        <v>26</v>
      </c>
      <c r="B63" s="4">
        <f aca="true" t="shared" si="26" ref="B63:M63">B61/B6</f>
        <v>0.47233996943376255</v>
      </c>
      <c r="C63" s="4">
        <f t="shared" si="26"/>
        <v>0.4902624559601261</v>
      </c>
      <c r="D63" s="4">
        <f t="shared" si="26"/>
        <v>0.5066212320523925</v>
      </c>
      <c r="E63" s="4">
        <f t="shared" si="26"/>
        <v>0.5100727218852054</v>
      </c>
      <c r="F63" s="4">
        <f t="shared" si="26"/>
        <v>0.5158969808557877</v>
      </c>
      <c r="G63" s="4">
        <f t="shared" si="26"/>
        <v>0.5326509988006685</v>
      </c>
      <c r="H63" s="4">
        <f t="shared" si="26"/>
        <v>0.5591515497670146</v>
      </c>
      <c r="I63" s="4">
        <f t="shared" si="26"/>
        <v>0.5616723334268199</v>
      </c>
      <c r="J63" s="4">
        <f t="shared" si="26"/>
        <v>0.5637708682327761</v>
      </c>
      <c r="K63" s="4">
        <f t="shared" si="26"/>
        <v>0.5376593783814424</v>
      </c>
      <c r="L63" s="4">
        <f t="shared" si="26"/>
        <v>0.4987047726456564</v>
      </c>
      <c r="M63" s="4">
        <f t="shared" si="26"/>
        <v>0.46142329640567886</v>
      </c>
    </row>
    <row r="64" ht="12.75">
      <c r="A64" s="2"/>
    </row>
    <row r="65" spans="2:17" ht="12.75">
      <c r="B65">
        <f aca="true" t="shared" si="27" ref="B65:M65">B43</f>
        <v>1</v>
      </c>
      <c r="C65">
        <f t="shared" si="27"/>
        <v>2</v>
      </c>
      <c r="D65">
        <f t="shared" si="27"/>
        <v>3</v>
      </c>
      <c r="E65">
        <f t="shared" si="27"/>
        <v>4</v>
      </c>
      <c r="F65">
        <f t="shared" si="27"/>
        <v>5</v>
      </c>
      <c r="G65">
        <f t="shared" si="27"/>
        <v>6</v>
      </c>
      <c r="H65">
        <f t="shared" si="27"/>
        <v>7</v>
      </c>
      <c r="I65">
        <f t="shared" si="27"/>
        <v>8</v>
      </c>
      <c r="J65">
        <f t="shared" si="27"/>
        <v>9</v>
      </c>
      <c r="K65">
        <f t="shared" si="27"/>
        <v>10</v>
      </c>
      <c r="L65">
        <f t="shared" si="27"/>
        <v>11</v>
      </c>
      <c r="M65">
        <f t="shared" si="27"/>
        <v>12</v>
      </c>
    </row>
    <row r="66" spans="1:13" ht="12.75">
      <c r="A66" s="2" t="s">
        <v>78</v>
      </c>
      <c r="B66" s="2">
        <f>B58</f>
        <v>2213.2713640438005</v>
      </c>
      <c r="C66" s="2">
        <f aca="true" t="shared" si="28" ref="C66:M66">C58</f>
        <v>2858.407394960168</v>
      </c>
      <c r="D66" s="2">
        <f t="shared" si="28"/>
        <v>3451.797569855813</v>
      </c>
      <c r="E66" s="2">
        <f t="shared" si="28"/>
        <v>3934.8854602788233</v>
      </c>
      <c r="F66" s="2">
        <f t="shared" si="28"/>
        <v>4228.503131109372</v>
      </c>
      <c r="G66" s="2">
        <f t="shared" si="28"/>
        <v>4648.741123967348</v>
      </c>
      <c r="H66" s="2">
        <f t="shared" si="28"/>
        <v>5047.017401711166</v>
      </c>
      <c r="I66" s="2">
        <f t="shared" si="28"/>
        <v>4834.353653756321</v>
      </c>
      <c r="J66" s="2">
        <f t="shared" si="28"/>
        <v>4588.108452049149</v>
      </c>
      <c r="K66" s="2">
        <f t="shared" si="28"/>
        <v>3547.1022101261146</v>
      </c>
      <c r="L66" s="2">
        <f t="shared" si="28"/>
        <v>2562.581683673454</v>
      </c>
      <c r="M66" s="2">
        <f t="shared" si="28"/>
        <v>2040.5810948928258</v>
      </c>
    </row>
    <row r="67" spans="1:13" ht="12.75">
      <c r="A67" s="2" t="str">
        <f>A56</f>
        <v>pertes journalières</v>
      </c>
      <c r="B67" s="2">
        <f>B56</f>
        <v>762.7153179127157</v>
      </c>
      <c r="C67" s="2">
        <f aca="true" t="shared" si="29" ref="C67:M67">C56</f>
        <v>938.5396174203144</v>
      </c>
      <c r="D67" s="2">
        <f t="shared" si="29"/>
        <v>1097.528704508345</v>
      </c>
      <c r="E67" s="2">
        <f t="shared" si="29"/>
        <v>1221.298579849531</v>
      </c>
      <c r="F67" s="2">
        <f t="shared" si="29"/>
        <v>1291.5016190973718</v>
      </c>
      <c r="G67" s="2">
        <f t="shared" si="29"/>
        <v>1351.6314413912103</v>
      </c>
      <c r="H67" s="2">
        <f t="shared" si="29"/>
        <v>1343.197536054461</v>
      </c>
      <c r="I67" s="2">
        <f t="shared" si="29"/>
        <v>1291.8862468333687</v>
      </c>
      <c r="J67" s="2">
        <f t="shared" si="29"/>
        <v>1231.980473459433</v>
      </c>
      <c r="K67" s="2">
        <f t="shared" si="29"/>
        <v>1033.00695681449</v>
      </c>
      <c r="L67" s="2">
        <f t="shared" si="29"/>
        <v>834.0709416836088</v>
      </c>
      <c r="M67" s="2">
        <f t="shared" si="29"/>
        <v>721.8333137653957</v>
      </c>
    </row>
    <row r="68" spans="1:13" ht="12.75">
      <c r="A68" s="2" t="s">
        <v>27</v>
      </c>
      <c r="B68" s="2">
        <f>B61</f>
        <v>1450.5560461310847</v>
      </c>
      <c r="C68" s="2">
        <f aca="true" t="shared" si="30" ref="C68:M68">C61</f>
        <v>1919.8677775398537</v>
      </c>
      <c r="D68" s="2">
        <f t="shared" si="30"/>
        <v>2354.268865347468</v>
      </c>
      <c r="E68" s="2">
        <f t="shared" si="30"/>
        <v>2713.5868804292923</v>
      </c>
      <c r="F68" s="2">
        <f t="shared" si="30"/>
        <v>2937.0015120119997</v>
      </c>
      <c r="G68" s="2">
        <f t="shared" si="30"/>
        <v>3297.109682576138</v>
      </c>
      <c r="H68" s="2">
        <f t="shared" si="30"/>
        <v>3703.8198656567047</v>
      </c>
      <c r="I68" s="2">
        <f t="shared" si="30"/>
        <v>3542.4674069229527</v>
      </c>
      <c r="J68" s="2">
        <f t="shared" si="30"/>
        <v>3356.127978589716</v>
      </c>
      <c r="K68" s="2">
        <f t="shared" si="30"/>
        <v>2514.0952533116247</v>
      </c>
      <c r="L68" s="2">
        <f t="shared" si="30"/>
        <v>1728.510741989845</v>
      </c>
      <c r="M68" s="2">
        <f t="shared" si="30"/>
        <v>1318.7477811274302</v>
      </c>
    </row>
    <row r="69" spans="1:13" ht="12.75">
      <c r="A69" s="2" t="s">
        <v>29</v>
      </c>
      <c r="B69" s="2">
        <f>B68*résultats!$B24*résultats!$B32*B44/1000/1000</f>
        <v>517.1232304457318</v>
      </c>
      <c r="C69" s="2">
        <f>C68*résultats!$B24*résultats!$B32*C44/1000/1000</f>
        <v>623.7170442282601</v>
      </c>
      <c r="D69" s="2">
        <f>D68*résultats!$B24*résultats!$B32*D44/1000/1000</f>
        <v>839.2968504963724</v>
      </c>
      <c r="E69" s="2">
        <f>E68*résultats!$B24*résultats!$B32*E44/1000/1000</f>
        <v>936.187473748106</v>
      </c>
      <c r="F69" s="2">
        <f>F68*résultats!$B24*résultats!$B32*F44/1000/1000</f>
        <v>1047.0410390322777</v>
      </c>
      <c r="G69" s="2">
        <f>G68*résultats!$B24*résultats!$B32*G44/1000/1000</f>
        <v>1137.5028404887678</v>
      </c>
      <c r="H69" s="2">
        <f>H68*résultats!$B24*résultats!$B32*H44/1000/1000</f>
        <v>1320.4117821066154</v>
      </c>
      <c r="I69" s="2">
        <f>I68*résultats!$B24*résultats!$B32*I44/1000/1000</f>
        <v>1262.8896305680325</v>
      </c>
      <c r="J69" s="2">
        <f>J68*résultats!$B24*résultats!$B32*J44/1000/1000</f>
        <v>1157.864152613452</v>
      </c>
      <c r="K69" s="2">
        <f>K68*résultats!$B24*résultats!$B32*K44/1000/1000</f>
        <v>896.2749578055942</v>
      </c>
      <c r="L69" s="2">
        <f>L68*résultats!$B24*résultats!$B32*L44/1000/1000</f>
        <v>596.3362059864966</v>
      </c>
      <c r="M69" s="2">
        <f>M68*résultats!$B24*résultats!$B32*M44/1000/1000</f>
        <v>470.13358397192894</v>
      </c>
    </row>
    <row r="71" spans="1:13" ht="12.75">
      <c r="A71" s="2" t="s">
        <v>28</v>
      </c>
      <c r="B71" s="2">
        <f>B47*B44</f>
        <v>150.6631048406604</v>
      </c>
      <c r="C71" s="2">
        <f>C47*C44</f>
        <v>169.29615691083765</v>
      </c>
      <c r="D71" s="2">
        <f aca="true" t="shared" si="31" ref="D71:M71">D47*D44</f>
        <v>221.46310641426194</v>
      </c>
      <c r="E71" s="2">
        <f t="shared" si="31"/>
        <v>242.19300234985414</v>
      </c>
      <c r="F71" s="2">
        <f t="shared" si="31"/>
        <v>278.0271904634965</v>
      </c>
      <c r="G71" s="2">
        <f t="shared" si="31"/>
        <v>295.6736212683361</v>
      </c>
      <c r="H71" s="2">
        <f t="shared" si="31"/>
        <v>318.5616587037565</v>
      </c>
      <c r="I71" s="2">
        <f t="shared" si="31"/>
        <v>308.075662681713</v>
      </c>
      <c r="J71" s="2">
        <f t="shared" si="31"/>
        <v>277.45875193199043</v>
      </c>
      <c r="K71" s="2">
        <f t="shared" si="31"/>
        <v>228.081643419181</v>
      </c>
      <c r="L71" s="2">
        <f t="shared" si="31"/>
        <v>169.04028219378068</v>
      </c>
      <c r="M71" s="2">
        <f t="shared" si="31"/>
        <v>144.10371690275156</v>
      </c>
    </row>
    <row r="82" spans="1:2" ht="15.75">
      <c r="A82" s="5"/>
      <c r="B82" s="2"/>
    </row>
    <row r="83" ht="12.75">
      <c r="B83" s="2"/>
    </row>
    <row r="84" ht="12.75">
      <c r="B84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2" ht="12.75">
      <c r="A108" s="2"/>
      <c r="B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</sheetData>
  <printOptions gridLines="1"/>
  <pageMargins left="0.75" right="0.75" top="1" bottom="1" header="0.4921259845" footer="0.4921259845"/>
  <pageSetup fitToHeight="1" fitToWidth="1"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workbookViewId="0" topLeftCell="A51">
      <selection activeCell="A61" sqref="A61:IV73"/>
    </sheetView>
  </sheetViews>
  <sheetFormatPr defaultColWidth="11.421875" defaultRowHeight="12.75"/>
  <sheetData>
    <row r="1" spans="1:12" ht="12.75">
      <c r="A1" t="s">
        <v>30</v>
      </c>
      <c r="B1" t="s">
        <v>31</v>
      </c>
      <c r="C1" t="s">
        <v>32</v>
      </c>
      <c r="D1">
        <v>41.91</v>
      </c>
      <c r="E1" t="s">
        <v>33</v>
      </c>
      <c r="F1" t="s">
        <v>34</v>
      </c>
      <c r="G1" t="s">
        <v>35</v>
      </c>
      <c r="H1">
        <v>0.2</v>
      </c>
      <c r="I1" t="s">
        <v>36</v>
      </c>
      <c r="J1" t="s">
        <v>37</v>
      </c>
      <c r="K1" t="s">
        <v>38</v>
      </c>
      <c r="L1" t="s">
        <v>39</v>
      </c>
    </row>
    <row r="2" spans="1:10" ht="12.75">
      <c r="A2" t="s">
        <v>40</v>
      </c>
      <c r="B2" t="s">
        <v>41</v>
      </c>
      <c r="C2" t="s">
        <v>42</v>
      </c>
      <c r="D2">
        <v>0</v>
      </c>
      <c r="E2" t="s">
        <v>43</v>
      </c>
      <c r="F2">
        <v>15</v>
      </c>
      <c r="G2" t="s">
        <v>44</v>
      </c>
      <c r="H2">
        <v>1</v>
      </c>
      <c r="I2" t="s">
        <v>45</v>
      </c>
      <c r="J2">
        <v>0</v>
      </c>
    </row>
    <row r="3" spans="1:13" ht="12.75">
      <c r="A3" t="s">
        <v>46</v>
      </c>
      <c r="B3">
        <v>2272</v>
      </c>
      <c r="C3">
        <v>3163</v>
      </c>
      <c r="D3">
        <v>4153</v>
      </c>
      <c r="E3">
        <v>5284</v>
      </c>
      <c r="F3">
        <v>6198</v>
      </c>
      <c r="G3">
        <v>7042</v>
      </c>
      <c r="H3">
        <v>7364</v>
      </c>
      <c r="I3">
        <v>6458</v>
      </c>
      <c r="J3">
        <v>5501</v>
      </c>
      <c r="K3">
        <v>3868</v>
      </c>
      <c r="L3">
        <v>2610</v>
      </c>
      <c r="M3">
        <v>2074</v>
      </c>
    </row>
    <row r="4" spans="1:13" ht="12.75">
      <c r="A4" t="s">
        <v>47</v>
      </c>
      <c r="B4">
        <v>694</v>
      </c>
      <c r="C4">
        <v>827</v>
      </c>
      <c r="D4">
        <v>956</v>
      </c>
      <c r="E4">
        <v>1018</v>
      </c>
      <c r="F4">
        <v>1041</v>
      </c>
      <c r="G4">
        <v>1036</v>
      </c>
      <c r="H4">
        <v>1021</v>
      </c>
      <c r="I4">
        <v>978</v>
      </c>
      <c r="J4">
        <v>927</v>
      </c>
      <c r="K4">
        <v>842</v>
      </c>
      <c r="L4">
        <v>716</v>
      </c>
      <c r="M4">
        <v>637</v>
      </c>
    </row>
    <row r="5" spans="1:13" ht="12.75">
      <c r="A5" t="s">
        <v>48</v>
      </c>
      <c r="B5">
        <v>9.34</v>
      </c>
      <c r="C5">
        <v>10.39</v>
      </c>
      <c r="D5">
        <v>11.76</v>
      </c>
      <c r="E5">
        <v>13.16</v>
      </c>
      <c r="F5">
        <v>14.36</v>
      </c>
      <c r="G5">
        <v>14.99</v>
      </c>
      <c r="H5">
        <v>14.73</v>
      </c>
      <c r="I5">
        <v>13.71</v>
      </c>
      <c r="J5">
        <v>12.38</v>
      </c>
      <c r="K5">
        <v>10.97</v>
      </c>
      <c r="L5">
        <v>9.7</v>
      </c>
      <c r="M5">
        <v>9.01</v>
      </c>
    </row>
    <row r="6" spans="1:13" ht="12.75">
      <c r="A6" t="s">
        <v>49</v>
      </c>
      <c r="B6">
        <v>-0.1537</v>
      </c>
      <c r="C6">
        <v>-0.1376</v>
      </c>
      <c r="D6">
        <v>-0.1345</v>
      </c>
      <c r="E6">
        <v>-0.1087</v>
      </c>
      <c r="F6">
        <v>-0.0882</v>
      </c>
      <c r="G6">
        <v>-0.0458</v>
      </c>
      <c r="H6">
        <v>-0.0054</v>
      </c>
      <c r="I6">
        <v>-0.0146</v>
      </c>
      <c r="J6">
        <v>-0.0189</v>
      </c>
      <c r="K6">
        <v>-0.082</v>
      </c>
      <c r="L6">
        <v>-0.1273</v>
      </c>
      <c r="M6">
        <v>-0.1445</v>
      </c>
    </row>
    <row r="7" spans="1:13" ht="12.75">
      <c r="A7" t="s">
        <v>50</v>
      </c>
      <c r="B7">
        <v>0.059</v>
      </c>
      <c r="C7">
        <v>0.0479</v>
      </c>
      <c r="D7">
        <v>0.0459</v>
      </c>
      <c r="E7">
        <v>0.0471</v>
      </c>
      <c r="F7">
        <v>0.0459</v>
      </c>
      <c r="G7">
        <v>0.0389</v>
      </c>
      <c r="H7">
        <v>0.0412</v>
      </c>
      <c r="I7">
        <v>0.037</v>
      </c>
      <c r="J7">
        <v>0.0363</v>
      </c>
      <c r="K7">
        <v>0.0407</v>
      </c>
      <c r="L7">
        <v>0.0488</v>
      </c>
      <c r="M7">
        <v>0.0539</v>
      </c>
    </row>
    <row r="8" spans="1:13" ht="12.75">
      <c r="A8" t="s">
        <v>51</v>
      </c>
      <c r="B8">
        <v>-0.0248</v>
      </c>
      <c r="C8">
        <v>-0.0191</v>
      </c>
      <c r="D8">
        <v>-0.0209</v>
      </c>
      <c r="E8">
        <v>-0.0174</v>
      </c>
      <c r="F8">
        <v>-0.0124</v>
      </c>
      <c r="G8">
        <v>-0.0125</v>
      </c>
      <c r="H8">
        <v>-0.0129</v>
      </c>
      <c r="I8">
        <v>-0.0109</v>
      </c>
      <c r="J8">
        <v>-0.0067</v>
      </c>
      <c r="K8">
        <v>-0.0163</v>
      </c>
      <c r="L8">
        <v>-0.0204</v>
      </c>
      <c r="M8">
        <v>-0.0188</v>
      </c>
    </row>
    <row r="9" spans="1:13" ht="12.75">
      <c r="A9" t="s">
        <v>52</v>
      </c>
      <c r="B9">
        <v>0.0068</v>
      </c>
      <c r="C9">
        <v>0.0037</v>
      </c>
      <c r="D9">
        <v>0.006</v>
      </c>
      <c r="E9">
        <v>0.005</v>
      </c>
      <c r="F9">
        <v>0.0055</v>
      </c>
      <c r="G9">
        <v>0.0045</v>
      </c>
      <c r="H9">
        <v>0.0025</v>
      </c>
      <c r="I9">
        <v>0.0028</v>
      </c>
      <c r="J9">
        <v>0.0012</v>
      </c>
      <c r="K9">
        <v>0.0046</v>
      </c>
      <c r="L9">
        <v>0.0074</v>
      </c>
      <c r="M9">
        <v>0.0062</v>
      </c>
    </row>
    <row r="10" spans="1:13" ht="12.75">
      <c r="A10" t="s">
        <v>53</v>
      </c>
      <c r="B10">
        <v>-0.0061</v>
      </c>
      <c r="C10">
        <v>-0.0019</v>
      </c>
      <c r="D10">
        <v>-0.006</v>
      </c>
      <c r="E10">
        <v>-0.0042</v>
      </c>
      <c r="F10">
        <v>-0.0059</v>
      </c>
      <c r="G10">
        <v>-0.0076</v>
      </c>
      <c r="H10">
        <v>-0.008</v>
      </c>
      <c r="I10">
        <v>-0.0076</v>
      </c>
      <c r="J10">
        <v>-0.0073</v>
      </c>
      <c r="K10">
        <v>-0.0078</v>
      </c>
      <c r="L10">
        <v>-0.0075</v>
      </c>
      <c r="M10">
        <v>-0.002</v>
      </c>
    </row>
    <row r="11" spans="1:13" ht="12.75">
      <c r="A11" t="s">
        <v>54</v>
      </c>
      <c r="B11">
        <v>0.0056</v>
      </c>
      <c r="C11">
        <v>0.0005</v>
      </c>
      <c r="D11">
        <v>0.0035</v>
      </c>
      <c r="E11">
        <v>0.0001</v>
      </c>
      <c r="F11">
        <v>0.0014</v>
      </c>
      <c r="G11">
        <v>0.0002</v>
      </c>
      <c r="H11">
        <v>-0.0009</v>
      </c>
      <c r="I11">
        <v>-0.0001</v>
      </c>
      <c r="J11">
        <v>-0.0013</v>
      </c>
      <c r="K11">
        <v>-0.0001</v>
      </c>
      <c r="L11">
        <v>0.004</v>
      </c>
      <c r="M11">
        <v>0.0022</v>
      </c>
    </row>
    <row r="12" spans="1:13" ht="12.75">
      <c r="A12" t="s">
        <v>55</v>
      </c>
      <c r="B12">
        <v>-0.0037</v>
      </c>
      <c r="C12">
        <v>-0.0001</v>
      </c>
      <c r="D12">
        <v>-0.0025</v>
      </c>
      <c r="E12">
        <v>-0.0018</v>
      </c>
      <c r="F12">
        <v>-0.0027</v>
      </c>
      <c r="G12">
        <v>-0.002</v>
      </c>
      <c r="H12">
        <v>-0.0033</v>
      </c>
      <c r="I12">
        <v>-0.0041</v>
      </c>
      <c r="J12">
        <v>-0.0019</v>
      </c>
      <c r="K12">
        <v>0.001</v>
      </c>
      <c r="L12">
        <v>-0.0009</v>
      </c>
      <c r="M12">
        <v>-0.0022</v>
      </c>
    </row>
    <row r="13" spans="1:13" ht="12.75">
      <c r="A13" t="s">
        <v>56</v>
      </c>
      <c r="B13">
        <v>0.0023</v>
      </c>
      <c r="C13">
        <v>0.0023</v>
      </c>
      <c r="D13">
        <v>0.0027</v>
      </c>
      <c r="E13">
        <v>0.0017</v>
      </c>
      <c r="F13">
        <v>-0.0002</v>
      </c>
      <c r="G13">
        <v>-0.0005</v>
      </c>
      <c r="H13">
        <v>-0.0002</v>
      </c>
      <c r="I13">
        <v>0.0019</v>
      </c>
      <c r="J13">
        <v>-0.0015</v>
      </c>
      <c r="K13">
        <v>0.0023</v>
      </c>
      <c r="L13">
        <v>-0.0014</v>
      </c>
      <c r="M13">
        <v>0.0017</v>
      </c>
    </row>
    <row r="14" spans="1:13" ht="12.75">
      <c r="A14" t="s">
        <v>57</v>
      </c>
      <c r="B14" s="3">
        <v>0.0109</v>
      </c>
      <c r="C14" s="3">
        <v>0.0049</v>
      </c>
      <c r="D14" s="3">
        <v>0.0081</v>
      </c>
      <c r="E14" s="3">
        <v>0.0069</v>
      </c>
      <c r="F14" s="3">
        <v>0.0098</v>
      </c>
      <c r="G14" s="3">
        <v>0.013</v>
      </c>
      <c r="H14" s="3">
        <v>0.0142</v>
      </c>
      <c r="I14" s="3">
        <v>0.0132</v>
      </c>
      <c r="J14" s="3">
        <v>0.0108</v>
      </c>
      <c r="K14" s="3">
        <v>0.009</v>
      </c>
      <c r="L14" s="3">
        <v>0.0091</v>
      </c>
      <c r="M14" s="3">
        <v>0.0057</v>
      </c>
    </row>
    <row r="15" spans="1:13" ht="12.75">
      <c r="A15" t="s">
        <v>58</v>
      </c>
      <c r="B15" s="3">
        <v>0.004</v>
      </c>
      <c r="C15" s="3">
        <v>0.001</v>
      </c>
      <c r="D15" s="3">
        <v>0.004</v>
      </c>
      <c r="E15" s="3">
        <v>0.002</v>
      </c>
      <c r="F15" s="3">
        <v>0.002</v>
      </c>
      <c r="G15" s="3">
        <v>0.002</v>
      </c>
      <c r="H15" s="3">
        <v>0.002</v>
      </c>
      <c r="I15" s="3">
        <v>0.004</v>
      </c>
      <c r="J15" s="3">
        <v>0.003</v>
      </c>
      <c r="K15" s="3">
        <v>0.003</v>
      </c>
      <c r="L15" s="3">
        <v>0.005</v>
      </c>
      <c r="M15" s="3">
        <v>0.002</v>
      </c>
    </row>
    <row r="16" spans="1:13" ht="12.75">
      <c r="A16" t="s">
        <v>59</v>
      </c>
      <c r="B16" s="3">
        <v>0.0069</v>
      </c>
      <c r="C16" s="3">
        <v>0.0045</v>
      </c>
      <c r="D16" s="3">
        <v>0.0042</v>
      </c>
      <c r="E16" s="3">
        <v>0.0055</v>
      </c>
      <c r="F16" s="3">
        <v>0.0077</v>
      </c>
      <c r="G16" s="3">
        <v>0.0106</v>
      </c>
      <c r="H16" s="3">
        <v>0.0118</v>
      </c>
      <c r="I16" s="3">
        <v>0.0108</v>
      </c>
      <c r="J16" s="3">
        <v>0.0079</v>
      </c>
      <c r="K16" s="3">
        <v>0.0046</v>
      </c>
      <c r="L16" s="3">
        <v>0.0032</v>
      </c>
      <c r="M16" s="3">
        <v>0.0048</v>
      </c>
    </row>
    <row r="17" spans="1:13" ht="12.75">
      <c r="A17" t="s">
        <v>60</v>
      </c>
      <c r="B17" s="3">
        <v>0.001</v>
      </c>
      <c r="C17" s="3">
        <v>0</v>
      </c>
      <c r="D17" s="3">
        <v>0.001</v>
      </c>
      <c r="E17" s="3">
        <v>0</v>
      </c>
      <c r="F17" s="3">
        <v>-0.001</v>
      </c>
      <c r="G17" s="3">
        <v>-0.001</v>
      </c>
      <c r="H17" s="3">
        <v>-0.001</v>
      </c>
      <c r="I17" s="3">
        <v>0.001</v>
      </c>
      <c r="J17" s="3">
        <v>0</v>
      </c>
      <c r="K17" s="3">
        <v>0</v>
      </c>
      <c r="L17" s="3">
        <v>0.001</v>
      </c>
      <c r="M17" s="3">
        <v>0.001</v>
      </c>
    </row>
    <row r="18" spans="1:13" ht="12.75">
      <c r="A18" t="s">
        <v>61</v>
      </c>
      <c r="B18" s="3">
        <v>0.005</v>
      </c>
      <c r="C18" s="3">
        <v>0.0038</v>
      </c>
      <c r="D18" s="3">
        <v>0.002</v>
      </c>
      <c r="E18" s="3">
        <v>0.0049</v>
      </c>
      <c r="F18" s="3">
        <v>0.0072</v>
      </c>
      <c r="G18" s="3">
        <v>0.0104</v>
      </c>
      <c r="H18" s="3">
        <v>0.0113</v>
      </c>
      <c r="I18" s="3">
        <v>0.0098</v>
      </c>
      <c r="J18" s="3">
        <v>0.0075</v>
      </c>
      <c r="K18" s="3">
        <v>0.0038</v>
      </c>
      <c r="L18" s="3">
        <v>0.0029</v>
      </c>
      <c r="M18" s="3">
        <v>0.0035</v>
      </c>
    </row>
    <row r="19" spans="1:13" ht="12.75">
      <c r="A19" t="s">
        <v>62</v>
      </c>
      <c r="B19" s="3">
        <v>-0.001</v>
      </c>
      <c r="C19" s="3">
        <v>0</v>
      </c>
      <c r="D19" s="3">
        <v>0</v>
      </c>
      <c r="E19" s="3">
        <v>0</v>
      </c>
      <c r="F19" s="3">
        <v>-0.001</v>
      </c>
      <c r="G19" s="3">
        <v>-0.002</v>
      </c>
      <c r="H19" s="3">
        <v>-0.001</v>
      </c>
      <c r="I19" s="3">
        <v>0</v>
      </c>
      <c r="J19" s="3">
        <v>0</v>
      </c>
      <c r="K19" s="3">
        <v>0</v>
      </c>
      <c r="L19" s="3">
        <v>0.001</v>
      </c>
      <c r="M19" s="3">
        <v>0.001</v>
      </c>
    </row>
    <row r="20" spans="1:13" ht="12.75">
      <c r="A20" t="s">
        <v>63</v>
      </c>
      <c r="B20">
        <v>0.682</v>
      </c>
      <c r="C20">
        <v>0.726</v>
      </c>
      <c r="D20">
        <v>0.763</v>
      </c>
      <c r="E20">
        <v>0.785</v>
      </c>
      <c r="F20">
        <v>0.798</v>
      </c>
      <c r="G20">
        <v>0.81</v>
      </c>
      <c r="H20">
        <v>0.82</v>
      </c>
      <c r="I20">
        <v>0.811</v>
      </c>
      <c r="J20">
        <v>0.797</v>
      </c>
      <c r="K20">
        <v>0.758</v>
      </c>
      <c r="L20">
        <v>0.703</v>
      </c>
      <c r="M20">
        <v>0.659</v>
      </c>
    </row>
    <row r="21" spans="1:13" ht="12.75">
      <c r="A21" t="s">
        <v>64</v>
      </c>
      <c r="B21">
        <v>0.455</v>
      </c>
      <c r="C21">
        <v>0.522</v>
      </c>
      <c r="D21">
        <v>0.576</v>
      </c>
      <c r="E21">
        <v>0.613</v>
      </c>
      <c r="F21">
        <v>0.63</v>
      </c>
      <c r="G21">
        <v>0.649</v>
      </c>
      <c r="H21">
        <v>0.663</v>
      </c>
      <c r="I21">
        <v>0.646</v>
      </c>
      <c r="J21">
        <v>0.625</v>
      </c>
      <c r="K21">
        <v>0.565</v>
      </c>
      <c r="L21">
        <v>0.481</v>
      </c>
      <c r="M21">
        <v>0.424</v>
      </c>
    </row>
    <row r="22" spans="1:13" ht="12.75">
      <c r="A22" t="s">
        <v>65</v>
      </c>
      <c r="B22">
        <v>0.289</v>
      </c>
      <c r="C22">
        <v>0.363</v>
      </c>
      <c r="D22">
        <v>0.425</v>
      </c>
      <c r="E22">
        <v>0.47</v>
      </c>
      <c r="F22">
        <v>0.49</v>
      </c>
      <c r="G22">
        <v>0.51</v>
      </c>
      <c r="H22">
        <v>0.526</v>
      </c>
      <c r="I22">
        <v>0.502</v>
      </c>
      <c r="J22">
        <v>0.473</v>
      </c>
      <c r="K22">
        <v>0.403</v>
      </c>
      <c r="L22">
        <v>0.31</v>
      </c>
      <c r="M22">
        <v>0.252</v>
      </c>
    </row>
    <row r="23" spans="1:13" ht="12.75">
      <c r="A23" t="s">
        <v>66</v>
      </c>
      <c r="B23">
        <v>0.159</v>
      </c>
      <c r="C23">
        <v>0.235</v>
      </c>
      <c r="D23">
        <v>0.301</v>
      </c>
      <c r="E23">
        <v>0.348</v>
      </c>
      <c r="F23">
        <v>0.369</v>
      </c>
      <c r="G23">
        <v>0.386</v>
      </c>
      <c r="H23">
        <v>0.401</v>
      </c>
      <c r="I23">
        <v>0.374</v>
      </c>
      <c r="J23">
        <v>0.346</v>
      </c>
      <c r="K23">
        <v>0.27</v>
      </c>
      <c r="L23">
        <v>0.179</v>
      </c>
      <c r="M23">
        <v>0.125</v>
      </c>
    </row>
    <row r="24" spans="1:13" ht="12.75">
      <c r="A24" t="s">
        <v>67</v>
      </c>
      <c r="B24">
        <v>0.069</v>
      </c>
      <c r="C24">
        <v>0.137</v>
      </c>
      <c r="D24">
        <v>0.199</v>
      </c>
      <c r="E24">
        <v>0.247</v>
      </c>
      <c r="F24">
        <v>0.268</v>
      </c>
      <c r="G24">
        <v>0.281</v>
      </c>
      <c r="H24">
        <v>0.294</v>
      </c>
      <c r="I24">
        <v>0.265</v>
      </c>
      <c r="J24">
        <v>0.235</v>
      </c>
      <c r="K24">
        <v>0.165</v>
      </c>
      <c r="L24">
        <v>0.083</v>
      </c>
      <c r="M24">
        <v>0.043</v>
      </c>
    </row>
    <row r="25" spans="1:13" ht="12.75">
      <c r="A25" t="s">
        <v>68</v>
      </c>
      <c r="B25">
        <v>0.016</v>
      </c>
      <c r="C25">
        <v>0.064</v>
      </c>
      <c r="D25">
        <v>0.119</v>
      </c>
      <c r="E25">
        <v>0.161</v>
      </c>
      <c r="F25">
        <v>0.182</v>
      </c>
      <c r="G25">
        <v>0.191</v>
      </c>
      <c r="H25">
        <v>0.198</v>
      </c>
      <c r="I25">
        <v>0.171</v>
      </c>
      <c r="J25">
        <v>0.144</v>
      </c>
      <c r="K25">
        <v>0.083</v>
      </c>
      <c r="L25">
        <v>0.023</v>
      </c>
      <c r="M25">
        <v>0.005</v>
      </c>
    </row>
    <row r="26" spans="1:13" ht="12.75">
      <c r="A26" t="s">
        <v>69</v>
      </c>
      <c r="B26">
        <v>0.001</v>
      </c>
      <c r="C26">
        <v>0.019</v>
      </c>
      <c r="D26">
        <v>0.06</v>
      </c>
      <c r="E26">
        <v>0.095</v>
      </c>
      <c r="F26">
        <v>0.112</v>
      </c>
      <c r="G26">
        <v>0.116</v>
      </c>
      <c r="H26">
        <v>0.12</v>
      </c>
      <c r="I26">
        <v>0.095</v>
      </c>
      <c r="J26">
        <v>0.071</v>
      </c>
      <c r="K26">
        <v>0.027</v>
      </c>
      <c r="L26">
        <v>0.001</v>
      </c>
      <c r="M26">
        <v>0</v>
      </c>
    </row>
    <row r="27" spans="1:13" ht="12.75">
      <c r="A27" t="s">
        <v>70</v>
      </c>
      <c r="B27">
        <v>0</v>
      </c>
      <c r="C27">
        <v>0.002</v>
      </c>
      <c r="D27">
        <v>0.021</v>
      </c>
      <c r="E27">
        <v>0.044</v>
      </c>
      <c r="F27">
        <v>0.057</v>
      </c>
      <c r="G27">
        <v>0.058</v>
      </c>
      <c r="H27">
        <v>0.056</v>
      </c>
      <c r="I27">
        <v>0.039</v>
      </c>
      <c r="J27">
        <v>0.021</v>
      </c>
      <c r="K27">
        <v>0.003</v>
      </c>
      <c r="L27">
        <v>0</v>
      </c>
      <c r="M27">
        <v>0</v>
      </c>
    </row>
    <row r="28" spans="1:13" ht="12.75">
      <c r="A28" t="s">
        <v>71</v>
      </c>
      <c r="B28">
        <v>0</v>
      </c>
      <c r="C28">
        <v>0</v>
      </c>
      <c r="D28">
        <v>0.003</v>
      </c>
      <c r="E28">
        <v>0.012</v>
      </c>
      <c r="F28">
        <v>0.019</v>
      </c>
      <c r="G28">
        <v>0.018</v>
      </c>
      <c r="H28">
        <v>0.015</v>
      </c>
      <c r="I28">
        <v>0.006</v>
      </c>
      <c r="J28">
        <v>0.001</v>
      </c>
      <c r="K28">
        <v>0</v>
      </c>
      <c r="L28">
        <v>0</v>
      </c>
      <c r="M28">
        <v>0</v>
      </c>
    </row>
    <row r="29" spans="1:13" ht="12.75">
      <c r="A29" t="s">
        <v>72</v>
      </c>
      <c r="B29">
        <v>0</v>
      </c>
      <c r="C29">
        <v>0</v>
      </c>
      <c r="D29">
        <v>0</v>
      </c>
      <c r="E29">
        <v>0.001</v>
      </c>
      <c r="F29">
        <v>0.002</v>
      </c>
      <c r="G29">
        <v>0.002</v>
      </c>
      <c r="H29">
        <v>0.001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ht="12.75">
      <c r="A30" t="s">
        <v>73</v>
      </c>
      <c r="B30">
        <v>243</v>
      </c>
      <c r="C30">
        <v>214</v>
      </c>
      <c r="D30">
        <v>246</v>
      </c>
      <c r="E30">
        <v>235</v>
      </c>
      <c r="F30">
        <v>232</v>
      </c>
      <c r="G30">
        <v>230</v>
      </c>
      <c r="H30">
        <v>218</v>
      </c>
      <c r="I30">
        <v>229</v>
      </c>
      <c r="J30">
        <v>218</v>
      </c>
      <c r="K30">
        <v>207</v>
      </c>
      <c r="L30">
        <v>219</v>
      </c>
      <c r="M30">
        <v>243</v>
      </c>
    </row>
    <row r="31" spans="1:12" ht="12.75">
      <c r="A31" t="s">
        <v>30</v>
      </c>
      <c r="B31" t="s">
        <v>31</v>
      </c>
      <c r="C31" t="s">
        <v>32</v>
      </c>
      <c r="D31">
        <v>41.91</v>
      </c>
      <c r="E31" t="s">
        <v>33</v>
      </c>
      <c r="F31" t="s">
        <v>34</v>
      </c>
      <c r="G31" t="s">
        <v>35</v>
      </c>
      <c r="H31">
        <v>0.2</v>
      </c>
      <c r="I31" t="s">
        <v>36</v>
      </c>
      <c r="J31" t="s">
        <v>37</v>
      </c>
      <c r="K31" t="s">
        <v>38</v>
      </c>
      <c r="L31" t="s">
        <v>39</v>
      </c>
    </row>
    <row r="32" spans="1:10" ht="12.75">
      <c r="A32" t="s">
        <v>40</v>
      </c>
      <c r="B32" t="s">
        <v>41</v>
      </c>
      <c r="C32" t="s">
        <v>42</v>
      </c>
      <c r="D32">
        <v>0</v>
      </c>
      <c r="E32" t="s">
        <v>43</v>
      </c>
      <c r="F32">
        <v>30</v>
      </c>
      <c r="G32" t="s">
        <v>44</v>
      </c>
      <c r="H32">
        <v>1</v>
      </c>
      <c r="I32" t="s">
        <v>45</v>
      </c>
      <c r="J32">
        <v>0</v>
      </c>
    </row>
    <row r="33" spans="1:13" ht="12.75">
      <c r="A33" t="s">
        <v>46</v>
      </c>
      <c r="B33">
        <v>2748</v>
      </c>
      <c r="C33">
        <v>3641</v>
      </c>
      <c r="D33">
        <v>4521</v>
      </c>
      <c r="E33">
        <v>5459</v>
      </c>
      <c r="F33">
        <v>6108</v>
      </c>
      <c r="G33">
        <v>6790</v>
      </c>
      <c r="H33">
        <v>7185</v>
      </c>
      <c r="I33">
        <v>6572</v>
      </c>
      <c r="J33">
        <v>5896</v>
      </c>
      <c r="K33">
        <v>4393</v>
      </c>
      <c r="L33">
        <v>3127</v>
      </c>
      <c r="M33">
        <v>2537</v>
      </c>
    </row>
    <row r="34" spans="1:13" ht="12.75">
      <c r="A34" t="s">
        <v>47</v>
      </c>
      <c r="B34">
        <v>856</v>
      </c>
      <c r="C34">
        <v>958</v>
      </c>
      <c r="D34">
        <v>1051</v>
      </c>
      <c r="E34">
        <v>1074</v>
      </c>
      <c r="F34">
        <v>1060</v>
      </c>
      <c r="G34">
        <v>1035</v>
      </c>
      <c r="H34">
        <v>1029</v>
      </c>
      <c r="I34">
        <v>1015</v>
      </c>
      <c r="J34">
        <v>1000</v>
      </c>
      <c r="K34">
        <v>959</v>
      </c>
      <c r="L34">
        <v>866</v>
      </c>
      <c r="M34">
        <v>808</v>
      </c>
    </row>
    <row r="35" spans="1:13" ht="12.75">
      <c r="A35" t="s">
        <v>48</v>
      </c>
      <c r="B35">
        <v>9.34</v>
      </c>
      <c r="C35">
        <v>10.39</v>
      </c>
      <c r="D35">
        <v>11.76</v>
      </c>
      <c r="E35">
        <v>13.16</v>
      </c>
      <c r="F35">
        <v>14.36</v>
      </c>
      <c r="G35">
        <v>14.99</v>
      </c>
      <c r="H35">
        <v>14.73</v>
      </c>
      <c r="I35">
        <v>13.71</v>
      </c>
      <c r="J35">
        <v>12.38</v>
      </c>
      <c r="K35">
        <v>10.97</v>
      </c>
      <c r="L35">
        <v>9.7</v>
      </c>
      <c r="M35">
        <v>9.01</v>
      </c>
    </row>
    <row r="36" spans="1:13" ht="12.75">
      <c r="A36" t="s">
        <v>49</v>
      </c>
      <c r="B36">
        <v>-0.1593</v>
      </c>
      <c r="C36">
        <v>-0.1395</v>
      </c>
      <c r="D36">
        <v>-0.138</v>
      </c>
      <c r="E36">
        <v>-0.1178</v>
      </c>
      <c r="F36">
        <v>-0.1023</v>
      </c>
      <c r="G36">
        <v>-0.0623</v>
      </c>
      <c r="H36">
        <v>-0.022</v>
      </c>
      <c r="I36">
        <v>-0.0257</v>
      </c>
      <c r="J36">
        <v>-0.0232</v>
      </c>
      <c r="K36">
        <v>-0.0831</v>
      </c>
      <c r="L36">
        <v>-0.13</v>
      </c>
      <c r="M36">
        <v>-0.1554</v>
      </c>
    </row>
    <row r="37" spans="1:13" ht="12.75">
      <c r="A37" t="s">
        <v>50</v>
      </c>
      <c r="B37">
        <v>0.0702</v>
      </c>
      <c r="C37">
        <v>0.0578</v>
      </c>
      <c r="D37">
        <v>0.0541</v>
      </c>
      <c r="E37">
        <v>0.0532</v>
      </c>
      <c r="F37">
        <v>0.0525</v>
      </c>
      <c r="G37">
        <v>0.0469</v>
      </c>
      <c r="H37">
        <v>0.048</v>
      </c>
      <c r="I37">
        <v>0.0422</v>
      </c>
      <c r="J37">
        <v>0.0423</v>
      </c>
      <c r="K37">
        <v>0.048</v>
      </c>
      <c r="L37">
        <v>0.0589</v>
      </c>
      <c r="M37">
        <v>0.0651</v>
      </c>
    </row>
    <row r="38" spans="1:13" ht="12.75">
      <c r="A38" t="s">
        <v>51</v>
      </c>
      <c r="B38">
        <v>-0.0314</v>
      </c>
      <c r="C38">
        <v>-0.0211</v>
      </c>
      <c r="D38">
        <v>-0.0214</v>
      </c>
      <c r="E38">
        <v>-0.0187</v>
      </c>
      <c r="F38">
        <v>-0.0154</v>
      </c>
      <c r="G38">
        <v>-0.0153</v>
      </c>
      <c r="H38">
        <v>-0.0155</v>
      </c>
      <c r="I38">
        <v>-0.0119</v>
      </c>
      <c r="J38">
        <v>-0.0055</v>
      </c>
      <c r="K38">
        <v>-0.0165</v>
      </c>
      <c r="L38">
        <v>-0.0242</v>
      </c>
      <c r="M38">
        <v>-0.0275</v>
      </c>
    </row>
    <row r="39" spans="1:13" ht="12.75">
      <c r="A39" t="s">
        <v>52</v>
      </c>
      <c r="B39">
        <v>0.0107</v>
      </c>
      <c r="C39">
        <v>0.0063</v>
      </c>
      <c r="D39">
        <v>0.0086</v>
      </c>
      <c r="E39">
        <v>0.0057</v>
      </c>
      <c r="F39">
        <v>0.0061</v>
      </c>
      <c r="G39">
        <v>0.0057</v>
      </c>
      <c r="H39">
        <v>0.004</v>
      </c>
      <c r="I39">
        <v>0.003</v>
      </c>
      <c r="J39">
        <v>0.0031</v>
      </c>
      <c r="K39">
        <v>0.007</v>
      </c>
      <c r="L39">
        <v>0.0101</v>
      </c>
      <c r="M39">
        <v>0.0097</v>
      </c>
    </row>
    <row r="40" spans="1:13" ht="12.75">
      <c r="A40" t="s">
        <v>53</v>
      </c>
      <c r="B40">
        <v>-0.0076</v>
      </c>
      <c r="C40">
        <v>-0.0022</v>
      </c>
      <c r="D40">
        <v>-0.0065</v>
      </c>
      <c r="E40">
        <v>-0.0045</v>
      </c>
      <c r="F40">
        <v>-0.0056</v>
      </c>
      <c r="G40">
        <v>-0.0073</v>
      </c>
      <c r="H40">
        <v>-0.0077</v>
      </c>
      <c r="I40">
        <v>-0.0066</v>
      </c>
      <c r="J40">
        <v>-0.0069</v>
      </c>
      <c r="K40">
        <v>-0.0083</v>
      </c>
      <c r="L40">
        <v>-0.008</v>
      </c>
      <c r="M40">
        <v>-0.0036</v>
      </c>
    </row>
    <row r="41" spans="1:13" ht="12.75">
      <c r="A41" t="s">
        <v>54</v>
      </c>
      <c r="B41">
        <v>0.0053</v>
      </c>
      <c r="C41">
        <v>0.0007</v>
      </c>
      <c r="D41">
        <v>0.0035</v>
      </c>
      <c r="E41">
        <v>-0.0007</v>
      </c>
      <c r="F41">
        <v>0.0006</v>
      </c>
      <c r="G41">
        <v>0.0002</v>
      </c>
      <c r="H41">
        <v>-0.001</v>
      </c>
      <c r="I41">
        <v>-0.0011</v>
      </c>
      <c r="J41">
        <v>-0.0006</v>
      </c>
      <c r="K41">
        <v>0.0008</v>
      </c>
      <c r="L41">
        <v>0.0043</v>
      </c>
      <c r="M41">
        <v>0.0021</v>
      </c>
    </row>
    <row r="42" spans="1:13" ht="12.75">
      <c r="A42" t="s">
        <v>55</v>
      </c>
      <c r="B42">
        <v>-0.0034</v>
      </c>
      <c r="C42">
        <v>-0.001</v>
      </c>
      <c r="D42">
        <v>-0.0032</v>
      </c>
      <c r="E42">
        <v>-0.001</v>
      </c>
      <c r="F42">
        <v>-0.0021</v>
      </c>
      <c r="G42">
        <v>-0.0017</v>
      </c>
      <c r="H42">
        <v>-0.003</v>
      </c>
      <c r="I42">
        <v>-0.0014</v>
      </c>
      <c r="J42">
        <v>-0.0028</v>
      </c>
      <c r="K42">
        <v>0.0001</v>
      </c>
      <c r="L42">
        <v>-0.0007</v>
      </c>
      <c r="M42">
        <v>-0.0015</v>
      </c>
    </row>
    <row r="43" spans="1:13" ht="12.75">
      <c r="A43" t="s">
        <v>56</v>
      </c>
      <c r="B43">
        <v>0.0024</v>
      </c>
      <c r="C43">
        <v>0.0024</v>
      </c>
      <c r="D43">
        <v>0.0024</v>
      </c>
      <c r="E43">
        <v>0.0001</v>
      </c>
      <c r="F43">
        <v>0.0001</v>
      </c>
      <c r="G43">
        <v>0</v>
      </c>
      <c r="H43">
        <v>0.0007</v>
      </c>
      <c r="I43">
        <v>-0.0004</v>
      </c>
      <c r="J43">
        <v>-0.0024</v>
      </c>
      <c r="K43">
        <v>0.0018</v>
      </c>
      <c r="L43">
        <v>-0.0005</v>
      </c>
      <c r="M43">
        <v>0.0018</v>
      </c>
    </row>
    <row r="44" spans="1:13" ht="12.75">
      <c r="A44" t="s">
        <v>57</v>
      </c>
      <c r="B44" s="3">
        <v>0.0109</v>
      </c>
      <c r="C44" s="3">
        <v>0.0053</v>
      </c>
      <c r="D44" s="3">
        <v>0.0088</v>
      </c>
      <c r="E44" s="3">
        <v>0.0072</v>
      </c>
      <c r="F44" s="3">
        <v>0.0105</v>
      </c>
      <c r="G44" s="3">
        <v>0.0148</v>
      </c>
      <c r="H44" s="3">
        <v>0.0157</v>
      </c>
      <c r="I44" s="3">
        <v>0.0135</v>
      </c>
      <c r="J44" s="3">
        <v>0.0115</v>
      </c>
      <c r="K44" s="3">
        <v>0.0093</v>
      </c>
      <c r="L44" s="3">
        <v>0.0092</v>
      </c>
      <c r="M44" s="3">
        <v>0.0066</v>
      </c>
    </row>
    <row r="45" spans="1:13" ht="12.75">
      <c r="A45" t="s">
        <v>58</v>
      </c>
      <c r="B45" s="3">
        <v>0.003</v>
      </c>
      <c r="C45" s="3">
        <v>0.001</v>
      </c>
      <c r="D45" s="3">
        <v>0.004</v>
      </c>
      <c r="E45" s="3">
        <v>0.001</v>
      </c>
      <c r="F45" s="3">
        <v>0.001</v>
      </c>
      <c r="G45" s="3">
        <v>0.001</v>
      </c>
      <c r="H45" s="3">
        <v>0.002</v>
      </c>
      <c r="I45" s="3">
        <v>0.001</v>
      </c>
      <c r="J45" s="3">
        <v>0.002</v>
      </c>
      <c r="K45" s="3">
        <v>0.003</v>
      </c>
      <c r="L45" s="3">
        <v>0.005</v>
      </c>
      <c r="M45" s="3">
        <v>0.003</v>
      </c>
    </row>
    <row r="46" spans="1:13" ht="12.75">
      <c r="A46" t="s">
        <v>59</v>
      </c>
      <c r="B46" s="3">
        <v>0.0058</v>
      </c>
      <c r="C46" s="3">
        <v>0.0048</v>
      </c>
      <c r="D46" s="3">
        <v>0.0048</v>
      </c>
      <c r="E46" s="3">
        <v>0.0055</v>
      </c>
      <c r="F46" s="3">
        <v>0.0089</v>
      </c>
      <c r="G46" s="3">
        <v>0.0129</v>
      </c>
      <c r="H46" s="3">
        <v>0.0138</v>
      </c>
      <c r="I46" s="3">
        <v>0.0117</v>
      </c>
      <c r="J46" s="3">
        <v>0.0093</v>
      </c>
      <c r="K46" s="3">
        <v>0.0041</v>
      </c>
      <c r="L46" s="3">
        <v>0.0018</v>
      </c>
      <c r="M46" s="3">
        <v>0.0051</v>
      </c>
    </row>
    <row r="47" spans="1:13" ht="12.75">
      <c r="A47" t="s">
        <v>60</v>
      </c>
      <c r="B47" s="3">
        <v>-0.001</v>
      </c>
      <c r="C47" s="3">
        <v>0</v>
      </c>
      <c r="D47" s="3">
        <v>0.001</v>
      </c>
      <c r="E47" s="3">
        <v>-0.001</v>
      </c>
      <c r="F47" s="3">
        <v>-0.002</v>
      </c>
      <c r="G47" s="3">
        <v>-0.002</v>
      </c>
      <c r="H47" s="3">
        <v>-0.001</v>
      </c>
      <c r="I47" s="3">
        <v>-0.001</v>
      </c>
      <c r="J47" s="3">
        <v>0</v>
      </c>
      <c r="K47" s="3">
        <v>0</v>
      </c>
      <c r="L47" s="3">
        <v>0.001</v>
      </c>
      <c r="M47" s="3">
        <v>0.001</v>
      </c>
    </row>
    <row r="48" spans="1:13" ht="12.75">
      <c r="A48" t="s">
        <v>61</v>
      </c>
      <c r="B48" s="3">
        <v>0.0039</v>
      </c>
      <c r="C48" s="3">
        <v>0.004</v>
      </c>
      <c r="D48" s="3">
        <v>0.0028</v>
      </c>
      <c r="E48" s="3">
        <v>0.0054</v>
      </c>
      <c r="F48" s="3">
        <v>0.0087</v>
      </c>
      <c r="G48" s="3">
        <v>0.0128</v>
      </c>
      <c r="H48" s="3">
        <v>0.0134</v>
      </c>
      <c r="I48" s="3">
        <v>0.0116</v>
      </c>
      <c r="J48" s="3">
        <v>0.0085</v>
      </c>
      <c r="K48" s="3">
        <v>0.0037</v>
      </c>
      <c r="L48" s="3">
        <v>0.0016</v>
      </c>
      <c r="M48" s="3">
        <v>0.0045</v>
      </c>
    </row>
    <row r="49" spans="1:13" ht="12.75">
      <c r="A49" t="s">
        <v>62</v>
      </c>
      <c r="B49" s="3">
        <v>-0.002</v>
      </c>
      <c r="C49" s="3">
        <v>0</v>
      </c>
      <c r="D49" s="3">
        <v>0</v>
      </c>
      <c r="E49" s="3">
        <v>-0.002</v>
      </c>
      <c r="F49" s="3">
        <v>-0.002</v>
      </c>
      <c r="G49" s="3">
        <v>-0.002</v>
      </c>
      <c r="H49" s="3">
        <v>-0.002</v>
      </c>
      <c r="I49" s="3">
        <v>-0.001</v>
      </c>
      <c r="J49" s="3">
        <v>-0.001</v>
      </c>
      <c r="K49" s="3">
        <v>0</v>
      </c>
      <c r="L49" s="3">
        <v>0.001</v>
      </c>
      <c r="M49" s="3">
        <v>0</v>
      </c>
    </row>
    <row r="50" spans="1:13" ht="12.75">
      <c r="A50" t="s">
        <v>63</v>
      </c>
      <c r="B50">
        <v>0.735</v>
      </c>
      <c r="C50">
        <v>0.761</v>
      </c>
      <c r="D50">
        <v>0.782</v>
      </c>
      <c r="E50">
        <v>0.79</v>
      </c>
      <c r="F50">
        <v>0.796</v>
      </c>
      <c r="G50">
        <v>0.807</v>
      </c>
      <c r="H50">
        <v>0.819</v>
      </c>
      <c r="I50">
        <v>0.813</v>
      </c>
      <c r="J50">
        <v>0.81</v>
      </c>
      <c r="K50">
        <v>0.786</v>
      </c>
      <c r="L50">
        <v>0.75</v>
      </c>
      <c r="M50">
        <v>0.719</v>
      </c>
    </row>
    <row r="51" spans="1:13" ht="12.75">
      <c r="A51" t="s">
        <v>64</v>
      </c>
      <c r="B51">
        <v>0.541</v>
      </c>
      <c r="C51">
        <v>0.578</v>
      </c>
      <c r="D51">
        <v>0.61</v>
      </c>
      <c r="E51">
        <v>0.626</v>
      </c>
      <c r="F51">
        <v>0.63</v>
      </c>
      <c r="G51">
        <v>0.643</v>
      </c>
      <c r="H51">
        <v>0.661</v>
      </c>
      <c r="I51">
        <v>0.654</v>
      </c>
      <c r="J51">
        <v>0.65</v>
      </c>
      <c r="K51">
        <v>0.613</v>
      </c>
      <c r="L51">
        <v>0.559</v>
      </c>
      <c r="M51">
        <v>0.519</v>
      </c>
    </row>
    <row r="52" spans="1:13" ht="12.75">
      <c r="A52" t="s">
        <v>65</v>
      </c>
      <c r="B52">
        <v>0.388</v>
      </c>
      <c r="C52">
        <v>0.434</v>
      </c>
      <c r="D52">
        <v>0.468</v>
      </c>
      <c r="E52">
        <v>0.488</v>
      </c>
      <c r="F52">
        <v>0.494</v>
      </c>
      <c r="G52">
        <v>0.507</v>
      </c>
      <c r="H52">
        <v>0.527</v>
      </c>
      <c r="I52">
        <v>0.513</v>
      </c>
      <c r="J52">
        <v>0.506</v>
      </c>
      <c r="K52">
        <v>0.465</v>
      </c>
      <c r="L52">
        <v>0.402</v>
      </c>
      <c r="M52">
        <v>0.361</v>
      </c>
    </row>
    <row r="53" spans="1:13" ht="12.75">
      <c r="A53" t="s">
        <v>66</v>
      </c>
      <c r="B53">
        <v>0.264</v>
      </c>
      <c r="C53">
        <v>0.311</v>
      </c>
      <c r="D53">
        <v>0.35</v>
      </c>
      <c r="E53">
        <v>0.371</v>
      </c>
      <c r="F53">
        <v>0.374</v>
      </c>
      <c r="G53">
        <v>0.383</v>
      </c>
      <c r="H53">
        <v>0.403</v>
      </c>
      <c r="I53">
        <v>0.391</v>
      </c>
      <c r="J53">
        <v>0.385</v>
      </c>
      <c r="K53">
        <v>0.338</v>
      </c>
      <c r="L53">
        <v>0.275</v>
      </c>
      <c r="M53">
        <v>0.233</v>
      </c>
    </row>
    <row r="54" spans="1:13" ht="12.75">
      <c r="A54" t="s">
        <v>67</v>
      </c>
      <c r="B54">
        <v>0.161</v>
      </c>
      <c r="C54">
        <v>0.211</v>
      </c>
      <c r="D54">
        <v>0.25</v>
      </c>
      <c r="E54">
        <v>0.272</v>
      </c>
      <c r="F54">
        <v>0.276</v>
      </c>
      <c r="G54">
        <v>0.281</v>
      </c>
      <c r="H54">
        <v>0.297</v>
      </c>
      <c r="I54">
        <v>0.283</v>
      </c>
      <c r="J54">
        <v>0.277</v>
      </c>
      <c r="K54">
        <v>0.234</v>
      </c>
      <c r="L54">
        <v>0.173</v>
      </c>
      <c r="M54">
        <v>0.134</v>
      </c>
    </row>
    <row r="55" spans="1:13" ht="12.75">
      <c r="A55" t="s">
        <v>68</v>
      </c>
      <c r="B55">
        <v>0.084</v>
      </c>
      <c r="C55">
        <v>0.131</v>
      </c>
      <c r="D55">
        <v>0.168</v>
      </c>
      <c r="E55">
        <v>0.186</v>
      </c>
      <c r="F55">
        <v>0.189</v>
      </c>
      <c r="G55">
        <v>0.19</v>
      </c>
      <c r="H55">
        <v>0.202</v>
      </c>
      <c r="I55">
        <v>0.19</v>
      </c>
      <c r="J55">
        <v>0.187</v>
      </c>
      <c r="K55">
        <v>0.148</v>
      </c>
      <c r="L55">
        <v>0.092</v>
      </c>
      <c r="M55">
        <v>0.062</v>
      </c>
    </row>
    <row r="56" spans="1:13" ht="12.75">
      <c r="A56" t="s">
        <v>69</v>
      </c>
      <c r="B56">
        <v>0.031</v>
      </c>
      <c r="C56">
        <v>0.068</v>
      </c>
      <c r="D56">
        <v>0.102</v>
      </c>
      <c r="E56">
        <v>0.118</v>
      </c>
      <c r="F56">
        <v>0.12</v>
      </c>
      <c r="G56">
        <v>0.117</v>
      </c>
      <c r="H56">
        <v>0.124</v>
      </c>
      <c r="I56">
        <v>0.114</v>
      </c>
      <c r="J56">
        <v>0.111</v>
      </c>
      <c r="K56">
        <v>0.078</v>
      </c>
      <c r="L56">
        <v>0.036</v>
      </c>
      <c r="M56">
        <v>0.017</v>
      </c>
    </row>
    <row r="57" spans="1:13" ht="12.75">
      <c r="A57" t="s">
        <v>70</v>
      </c>
      <c r="B57">
        <v>0.006</v>
      </c>
      <c r="C57">
        <v>0.026</v>
      </c>
      <c r="D57">
        <v>0.052</v>
      </c>
      <c r="E57">
        <v>0.064</v>
      </c>
      <c r="F57">
        <v>0.063</v>
      </c>
      <c r="G57">
        <v>0.058</v>
      </c>
      <c r="H57">
        <v>0.06</v>
      </c>
      <c r="I57">
        <v>0.054</v>
      </c>
      <c r="J57">
        <v>0.051</v>
      </c>
      <c r="K57">
        <v>0.029</v>
      </c>
      <c r="L57">
        <v>0.006</v>
      </c>
      <c r="M57">
        <v>0.001</v>
      </c>
    </row>
    <row r="58" spans="1:13" ht="12.75">
      <c r="A58" t="s">
        <v>71</v>
      </c>
      <c r="B58">
        <v>0.001</v>
      </c>
      <c r="C58">
        <v>0.005</v>
      </c>
      <c r="D58">
        <v>0.019</v>
      </c>
      <c r="E58">
        <v>0.025</v>
      </c>
      <c r="F58">
        <v>0.024</v>
      </c>
      <c r="G58">
        <v>0.018</v>
      </c>
      <c r="H58">
        <v>0.017</v>
      </c>
      <c r="I58">
        <v>0.014</v>
      </c>
      <c r="J58">
        <v>0.012</v>
      </c>
      <c r="K58">
        <v>0.005</v>
      </c>
      <c r="L58">
        <v>0</v>
      </c>
      <c r="M58">
        <v>0</v>
      </c>
    </row>
    <row r="59" spans="1:13" ht="12.75">
      <c r="A59" t="s">
        <v>72</v>
      </c>
      <c r="B59">
        <v>0</v>
      </c>
      <c r="C59">
        <v>0</v>
      </c>
      <c r="D59">
        <v>0.003</v>
      </c>
      <c r="E59">
        <v>0.004</v>
      </c>
      <c r="F59">
        <v>0.003</v>
      </c>
      <c r="G59">
        <v>0.002</v>
      </c>
      <c r="H59">
        <v>0.001</v>
      </c>
      <c r="I59">
        <v>0.001</v>
      </c>
      <c r="J59">
        <v>0</v>
      </c>
      <c r="K59">
        <v>0</v>
      </c>
      <c r="L59">
        <v>0</v>
      </c>
      <c r="M59">
        <v>0</v>
      </c>
    </row>
    <row r="60" spans="1:13" ht="12.75">
      <c r="A60" t="s">
        <v>73</v>
      </c>
      <c r="B60">
        <v>243</v>
      </c>
      <c r="C60">
        <v>214</v>
      </c>
      <c r="D60">
        <v>246</v>
      </c>
      <c r="E60">
        <v>234</v>
      </c>
      <c r="F60">
        <v>232</v>
      </c>
      <c r="G60">
        <v>230</v>
      </c>
      <c r="H60">
        <v>218</v>
      </c>
      <c r="I60">
        <v>229</v>
      </c>
      <c r="J60">
        <v>218</v>
      </c>
      <c r="K60">
        <v>207</v>
      </c>
      <c r="L60">
        <v>219</v>
      </c>
      <c r="M60">
        <v>243</v>
      </c>
    </row>
    <row r="61" spans="1:12" ht="12.75">
      <c r="A61" t="s">
        <v>30</v>
      </c>
      <c r="B61" t="s">
        <v>31</v>
      </c>
      <c r="C61" t="s">
        <v>32</v>
      </c>
      <c r="D61">
        <v>41.91</v>
      </c>
      <c r="E61" t="s">
        <v>33</v>
      </c>
      <c r="F61" t="s">
        <v>34</v>
      </c>
      <c r="G61" t="s">
        <v>35</v>
      </c>
      <c r="H61">
        <v>0.2</v>
      </c>
      <c r="I61" t="s">
        <v>36</v>
      </c>
      <c r="J61" t="s">
        <v>37</v>
      </c>
      <c r="K61" t="s">
        <v>38</v>
      </c>
      <c r="L61" t="s">
        <v>39</v>
      </c>
    </row>
    <row r="62" spans="1:10" ht="12.75">
      <c r="A62" t="s">
        <v>40</v>
      </c>
      <c r="B62" t="s">
        <v>41</v>
      </c>
      <c r="C62" t="s">
        <v>42</v>
      </c>
      <c r="D62">
        <v>0</v>
      </c>
      <c r="E62" t="s">
        <v>43</v>
      </c>
      <c r="F62">
        <v>45</v>
      </c>
      <c r="G62" t="s">
        <v>44</v>
      </c>
      <c r="H62">
        <v>1</v>
      </c>
      <c r="I62" t="s">
        <v>45</v>
      </c>
      <c r="J62">
        <v>0</v>
      </c>
    </row>
    <row r="63" spans="1:13" ht="12.75">
      <c r="A63" t="s">
        <v>46</v>
      </c>
      <c r="B63">
        <v>3071</v>
      </c>
      <c r="C63">
        <v>3916</v>
      </c>
      <c r="D63">
        <v>4647</v>
      </c>
      <c r="E63">
        <v>5320</v>
      </c>
      <c r="F63">
        <v>5693</v>
      </c>
      <c r="G63">
        <v>6190</v>
      </c>
      <c r="H63">
        <v>6624</v>
      </c>
      <c r="I63">
        <v>6307</v>
      </c>
      <c r="J63">
        <v>5953</v>
      </c>
      <c r="K63">
        <v>4676</v>
      </c>
      <c r="L63">
        <v>3466</v>
      </c>
      <c r="M63">
        <v>2858</v>
      </c>
    </row>
    <row r="64" spans="1:13" ht="12.75">
      <c r="A64" t="s">
        <v>47</v>
      </c>
      <c r="B64">
        <v>962</v>
      </c>
      <c r="C64">
        <v>1032</v>
      </c>
      <c r="D64">
        <v>1081</v>
      </c>
      <c r="E64">
        <v>1068</v>
      </c>
      <c r="F64">
        <v>1017</v>
      </c>
      <c r="G64">
        <v>973</v>
      </c>
      <c r="H64">
        <v>975</v>
      </c>
      <c r="I64">
        <v>998</v>
      </c>
      <c r="J64">
        <v>1018</v>
      </c>
      <c r="K64">
        <v>1019</v>
      </c>
      <c r="L64">
        <v>963</v>
      </c>
      <c r="M64">
        <v>926</v>
      </c>
    </row>
    <row r="65" spans="1:13" ht="12.75">
      <c r="A65" t="s">
        <v>48</v>
      </c>
      <c r="B65">
        <v>9.34</v>
      </c>
      <c r="C65">
        <v>10.39</v>
      </c>
      <c r="D65">
        <v>11.76</v>
      </c>
      <c r="E65">
        <v>13.16</v>
      </c>
      <c r="F65">
        <v>14.36</v>
      </c>
      <c r="G65">
        <v>14.99</v>
      </c>
      <c r="H65">
        <v>14.73</v>
      </c>
      <c r="I65">
        <v>13.71</v>
      </c>
      <c r="J65">
        <v>12.38</v>
      </c>
      <c r="K65">
        <v>10.97</v>
      </c>
      <c r="L65">
        <v>9.7</v>
      </c>
      <c r="M65">
        <v>9.01</v>
      </c>
    </row>
    <row r="66" spans="1:13" ht="12.75">
      <c r="A66" t="s">
        <v>49</v>
      </c>
      <c r="B66">
        <v>-0.1594</v>
      </c>
      <c r="C66">
        <v>-0.1393</v>
      </c>
      <c r="D66">
        <v>-0.1384</v>
      </c>
      <c r="E66">
        <v>-0.1257</v>
      </c>
      <c r="F66">
        <v>-0.1141</v>
      </c>
      <c r="G66">
        <v>-0.0766</v>
      </c>
      <c r="H66">
        <v>-0.0359</v>
      </c>
      <c r="I66">
        <v>-0.037</v>
      </c>
      <c r="J66">
        <v>-0.0272</v>
      </c>
      <c r="K66">
        <v>-0.0824</v>
      </c>
      <c r="L66">
        <v>-0.1297</v>
      </c>
      <c r="M66">
        <v>-0.16</v>
      </c>
    </row>
    <row r="67" spans="1:13" ht="12.75">
      <c r="A67" t="s">
        <v>50</v>
      </c>
      <c r="B67">
        <v>0.0767</v>
      </c>
      <c r="C67">
        <v>0.0641</v>
      </c>
      <c r="D67">
        <v>0.0594</v>
      </c>
      <c r="E67">
        <v>0.0579</v>
      </c>
      <c r="F67">
        <v>0.0583</v>
      </c>
      <c r="G67">
        <v>0.0541</v>
      </c>
      <c r="H67">
        <v>0.0549</v>
      </c>
      <c r="I67">
        <v>0.0454</v>
      </c>
      <c r="J67">
        <v>0.0463</v>
      </c>
      <c r="K67">
        <v>0.0526</v>
      </c>
      <c r="L67">
        <v>0.0656</v>
      </c>
      <c r="M67">
        <v>0.0725</v>
      </c>
    </row>
    <row r="68" spans="1:13" ht="12.75">
      <c r="A68" t="s">
        <v>51</v>
      </c>
      <c r="B68">
        <v>-0.0354</v>
      </c>
      <c r="C68">
        <v>-0.023</v>
      </c>
      <c r="D68">
        <v>-0.0215</v>
      </c>
      <c r="E68">
        <v>-0.0214</v>
      </c>
      <c r="F68">
        <v>-0.019</v>
      </c>
      <c r="G68">
        <v>-0.018</v>
      </c>
      <c r="H68">
        <v>-0.0183</v>
      </c>
      <c r="I68">
        <v>-0.0149</v>
      </c>
      <c r="J68">
        <v>-0.0055</v>
      </c>
      <c r="K68">
        <v>-0.0166</v>
      </c>
      <c r="L68">
        <v>-0.0276</v>
      </c>
      <c r="M68">
        <v>-0.0333</v>
      </c>
    </row>
    <row r="69" spans="1:13" ht="12.75">
      <c r="A69" t="s">
        <v>52</v>
      </c>
      <c r="B69">
        <v>0.0139</v>
      </c>
      <c r="C69">
        <v>0.009</v>
      </c>
      <c r="D69">
        <v>0.0106</v>
      </c>
      <c r="E69">
        <v>0.0071</v>
      </c>
      <c r="F69">
        <v>0.0066</v>
      </c>
      <c r="G69">
        <v>0.0058</v>
      </c>
      <c r="H69">
        <v>0.0052</v>
      </c>
      <c r="I69">
        <v>0.0031</v>
      </c>
      <c r="J69">
        <v>0.0041</v>
      </c>
      <c r="K69">
        <v>0.0089</v>
      </c>
      <c r="L69">
        <v>0.0133</v>
      </c>
      <c r="M69">
        <v>0.0126</v>
      </c>
    </row>
    <row r="70" spans="1:13" ht="12.75">
      <c r="A70" t="s">
        <v>53</v>
      </c>
      <c r="B70">
        <v>-0.0085</v>
      </c>
      <c r="C70">
        <v>-0.0024</v>
      </c>
      <c r="D70">
        <v>-0.0065</v>
      </c>
      <c r="E70">
        <v>-0.0052</v>
      </c>
      <c r="F70">
        <v>-0.0053</v>
      </c>
      <c r="G70">
        <v>-0.0051</v>
      </c>
      <c r="H70">
        <v>-0.0066</v>
      </c>
      <c r="I70">
        <v>-0.0069</v>
      </c>
      <c r="J70">
        <v>-0.0067</v>
      </c>
      <c r="K70">
        <v>-0.0081</v>
      </c>
      <c r="L70">
        <v>-0.0086</v>
      </c>
      <c r="M70">
        <v>-0.0056</v>
      </c>
    </row>
    <row r="71" spans="1:13" ht="12.75">
      <c r="A71" t="s">
        <v>54</v>
      </c>
      <c r="B71">
        <v>0.0046</v>
      </c>
      <c r="C71">
        <v>0.001</v>
      </c>
      <c r="D71">
        <v>0.0038</v>
      </c>
      <c r="E71">
        <v>-0.0006</v>
      </c>
      <c r="F71">
        <v>-0.0006</v>
      </c>
      <c r="G71">
        <v>-0.003</v>
      </c>
      <c r="H71">
        <v>-0.0038</v>
      </c>
      <c r="I71">
        <v>-0.0016</v>
      </c>
      <c r="J71">
        <v>-0.0001</v>
      </c>
      <c r="K71">
        <v>0.002</v>
      </c>
      <c r="L71">
        <v>0.0038</v>
      </c>
      <c r="M71">
        <v>0.0024</v>
      </c>
    </row>
    <row r="72" spans="1:13" ht="12.75">
      <c r="A72" t="s">
        <v>55</v>
      </c>
      <c r="B72">
        <v>-0.0029</v>
      </c>
      <c r="C72">
        <v>-0.0016</v>
      </c>
      <c r="D72">
        <v>-0.0028</v>
      </c>
      <c r="E72">
        <v>-0.0006</v>
      </c>
      <c r="F72">
        <v>0.0002</v>
      </c>
      <c r="G72">
        <v>0.0022</v>
      </c>
      <c r="H72">
        <v>0.0006</v>
      </c>
      <c r="I72">
        <v>-0.0008</v>
      </c>
      <c r="J72">
        <v>-0.0035</v>
      </c>
      <c r="K72">
        <v>-0.0002</v>
      </c>
      <c r="L72">
        <v>-0.0007</v>
      </c>
      <c r="M72">
        <v>-0.0012</v>
      </c>
    </row>
    <row r="73" spans="1:13" ht="12.75">
      <c r="A73" t="s">
        <v>56</v>
      </c>
      <c r="B73">
        <v>0.0022</v>
      </c>
      <c r="C73">
        <v>0.0021</v>
      </c>
      <c r="D73">
        <v>0.0023</v>
      </c>
      <c r="E73">
        <v>-0.0008</v>
      </c>
      <c r="F73">
        <v>-0.0025</v>
      </c>
      <c r="G73">
        <v>-0.0037</v>
      </c>
      <c r="H73">
        <v>-0.0027</v>
      </c>
      <c r="I73">
        <v>-0.0018</v>
      </c>
      <c r="J73">
        <v>-0.0019</v>
      </c>
      <c r="K73">
        <v>0.0018</v>
      </c>
      <c r="L73">
        <v>0.0008</v>
      </c>
      <c r="M73">
        <v>0.002</v>
      </c>
    </row>
    <row r="74" spans="1:13" ht="12.75">
      <c r="A74" t="s">
        <v>57</v>
      </c>
      <c r="B74" s="3">
        <v>0.0108</v>
      </c>
      <c r="C74" s="3">
        <v>0.0053</v>
      </c>
      <c r="D74" s="3">
        <v>0.0088</v>
      </c>
      <c r="E74" s="3">
        <v>0.0082</v>
      </c>
      <c r="F74" s="3">
        <v>0.0122</v>
      </c>
      <c r="G74" s="3">
        <v>0.0163</v>
      </c>
      <c r="H74" s="3">
        <v>0.0185</v>
      </c>
      <c r="I74" s="3">
        <v>0.0144</v>
      </c>
      <c r="J74" s="3">
        <v>0.0119</v>
      </c>
      <c r="K74" s="3">
        <v>0.0092</v>
      </c>
      <c r="L74" s="3">
        <v>0.0098</v>
      </c>
      <c r="M74" s="3">
        <v>0.008</v>
      </c>
    </row>
    <row r="75" spans="1:13" ht="12.75">
      <c r="A75" t="s">
        <v>58</v>
      </c>
      <c r="B75" s="3">
        <v>0.005</v>
      </c>
      <c r="C75" s="3">
        <v>0.001</v>
      </c>
      <c r="D75" s="3">
        <v>0.004</v>
      </c>
      <c r="E75" s="3">
        <v>0</v>
      </c>
      <c r="F75" s="3">
        <v>0</v>
      </c>
      <c r="G75" s="3">
        <v>0</v>
      </c>
      <c r="H75" s="3">
        <v>0.001</v>
      </c>
      <c r="I75" s="3">
        <v>0.001</v>
      </c>
      <c r="J75" s="3">
        <v>0.002</v>
      </c>
      <c r="K75" s="3">
        <v>0.003</v>
      </c>
      <c r="L75" s="3">
        <v>0.005</v>
      </c>
      <c r="M75" s="3">
        <v>0.003</v>
      </c>
    </row>
    <row r="76" spans="1:13" ht="12.75">
      <c r="A76" t="s">
        <v>59</v>
      </c>
      <c r="B76" s="3">
        <v>0.0048</v>
      </c>
      <c r="C76" s="3">
        <v>0.0047</v>
      </c>
      <c r="D76" s="3">
        <v>0.0047</v>
      </c>
      <c r="E76" s="3">
        <v>0.0063</v>
      </c>
      <c r="F76" s="3">
        <v>0.011</v>
      </c>
      <c r="G76" s="3">
        <v>0.0152</v>
      </c>
      <c r="H76" s="3">
        <v>0.0169</v>
      </c>
      <c r="I76" s="3">
        <v>0.0125</v>
      </c>
      <c r="J76" s="3">
        <v>0.0099</v>
      </c>
      <c r="K76" s="3">
        <v>0.004</v>
      </c>
      <c r="L76" s="3">
        <v>0.0028</v>
      </c>
      <c r="M76" s="3">
        <v>0.0053</v>
      </c>
    </row>
    <row r="77" spans="1:13" ht="12.75">
      <c r="A77" t="s">
        <v>60</v>
      </c>
      <c r="B77" s="3">
        <v>0</v>
      </c>
      <c r="C77" s="3">
        <v>0</v>
      </c>
      <c r="D77" s="3">
        <v>0.001</v>
      </c>
      <c r="E77" s="3">
        <v>-0.002</v>
      </c>
      <c r="F77" s="3">
        <v>-0.002</v>
      </c>
      <c r="G77" s="3">
        <v>-0.002</v>
      </c>
      <c r="H77" s="3">
        <v>-0.002</v>
      </c>
      <c r="I77" s="3">
        <v>-0.001</v>
      </c>
      <c r="J77" s="3">
        <v>0</v>
      </c>
      <c r="K77" s="3">
        <v>-0.001</v>
      </c>
      <c r="L77" s="3">
        <v>0.001</v>
      </c>
      <c r="M77" s="3">
        <v>0</v>
      </c>
    </row>
    <row r="78" spans="1:13" ht="12.75">
      <c r="A78" t="s">
        <v>61</v>
      </c>
      <c r="B78" s="3">
        <v>0.0031</v>
      </c>
      <c r="C78" s="3">
        <v>0.0038</v>
      </c>
      <c r="D78" s="3">
        <v>0.003</v>
      </c>
      <c r="E78" s="3">
        <v>0.0062</v>
      </c>
      <c r="F78" s="3">
        <v>0.0107</v>
      </c>
      <c r="G78" s="3">
        <v>0.0146</v>
      </c>
      <c r="H78" s="3">
        <v>0.0167</v>
      </c>
      <c r="I78" s="3">
        <v>0.0123</v>
      </c>
      <c r="J78" s="3">
        <v>0.0091</v>
      </c>
      <c r="K78" s="3">
        <v>0.0036</v>
      </c>
      <c r="L78" s="3">
        <v>0.0025</v>
      </c>
      <c r="M78" s="3">
        <v>0.0047</v>
      </c>
    </row>
    <row r="79" spans="1:13" ht="12.75">
      <c r="A79" t="s">
        <v>62</v>
      </c>
      <c r="B79" s="3">
        <v>-0.001</v>
      </c>
      <c r="C79" s="3">
        <v>-0.001</v>
      </c>
      <c r="D79" s="3">
        <v>0</v>
      </c>
      <c r="E79" s="3">
        <v>-0.002</v>
      </c>
      <c r="F79" s="3">
        <v>-0.002</v>
      </c>
      <c r="G79" s="3">
        <v>-0.002</v>
      </c>
      <c r="H79" s="3">
        <v>-0.002</v>
      </c>
      <c r="I79" s="3">
        <v>-0.001</v>
      </c>
      <c r="J79" s="3">
        <v>-0.001</v>
      </c>
      <c r="K79" s="3">
        <v>-0.001</v>
      </c>
      <c r="L79" s="3">
        <v>0</v>
      </c>
      <c r="M79" s="3">
        <v>0</v>
      </c>
    </row>
    <row r="80" spans="1:13" ht="12.75">
      <c r="A80" t="s">
        <v>63</v>
      </c>
      <c r="B80">
        <v>0.762</v>
      </c>
      <c r="C80">
        <v>0.778</v>
      </c>
      <c r="D80">
        <v>0.788</v>
      </c>
      <c r="E80">
        <v>0.787</v>
      </c>
      <c r="F80">
        <v>0.783</v>
      </c>
      <c r="G80">
        <v>0.789</v>
      </c>
      <c r="H80">
        <v>0.804</v>
      </c>
      <c r="I80">
        <v>0.805</v>
      </c>
      <c r="J80">
        <v>0.813</v>
      </c>
      <c r="K80">
        <v>0.799</v>
      </c>
      <c r="L80">
        <v>0.774</v>
      </c>
      <c r="M80">
        <v>0.751</v>
      </c>
    </row>
    <row r="81" spans="1:13" ht="12.75">
      <c r="A81" t="s">
        <v>64</v>
      </c>
      <c r="B81">
        <v>0.587</v>
      </c>
      <c r="C81">
        <v>0.607</v>
      </c>
      <c r="D81">
        <v>0.622</v>
      </c>
      <c r="E81">
        <v>0.623</v>
      </c>
      <c r="F81">
        <v>0.616</v>
      </c>
      <c r="G81">
        <v>0.623</v>
      </c>
      <c r="H81">
        <v>0.645</v>
      </c>
      <c r="I81">
        <v>0.647</v>
      </c>
      <c r="J81">
        <v>0.655</v>
      </c>
      <c r="K81">
        <v>0.635</v>
      </c>
      <c r="L81">
        <v>0.6</v>
      </c>
      <c r="M81">
        <v>0.57</v>
      </c>
    </row>
    <row r="82" spans="1:13" ht="12.75">
      <c r="A82" t="s">
        <v>65</v>
      </c>
      <c r="B82">
        <v>0.443</v>
      </c>
      <c r="C82">
        <v>0.47</v>
      </c>
      <c r="D82">
        <v>0.483</v>
      </c>
      <c r="E82">
        <v>0.484</v>
      </c>
      <c r="F82">
        <v>0.473</v>
      </c>
      <c r="G82">
        <v>0.477</v>
      </c>
      <c r="H82">
        <v>0.502</v>
      </c>
      <c r="I82">
        <v>0.502</v>
      </c>
      <c r="J82">
        <v>0.513</v>
      </c>
      <c r="K82">
        <v>0.494</v>
      </c>
      <c r="L82">
        <v>0.455</v>
      </c>
      <c r="M82">
        <v>0.423</v>
      </c>
    </row>
    <row r="83" spans="1:13" ht="12.75">
      <c r="A83" t="s">
        <v>66</v>
      </c>
      <c r="B83">
        <v>0.324</v>
      </c>
      <c r="C83">
        <v>0.353</v>
      </c>
      <c r="D83">
        <v>0.368</v>
      </c>
      <c r="E83">
        <v>0.368</v>
      </c>
      <c r="F83">
        <v>0.356</v>
      </c>
      <c r="G83">
        <v>0.355</v>
      </c>
      <c r="H83">
        <v>0.379</v>
      </c>
      <c r="I83">
        <v>0.381</v>
      </c>
      <c r="J83">
        <v>0.395</v>
      </c>
      <c r="K83">
        <v>0.372</v>
      </c>
      <c r="L83">
        <v>0.331</v>
      </c>
      <c r="M83">
        <v>0.3</v>
      </c>
    </row>
    <row r="84" spans="1:13" ht="12.75">
      <c r="A84" t="s">
        <v>67</v>
      </c>
      <c r="B84">
        <v>0.221</v>
      </c>
      <c r="C84">
        <v>0.252</v>
      </c>
      <c r="D84">
        <v>0.269</v>
      </c>
      <c r="E84">
        <v>0.269</v>
      </c>
      <c r="F84">
        <v>0.254</v>
      </c>
      <c r="G84">
        <v>0.248</v>
      </c>
      <c r="H84">
        <v>0.268</v>
      </c>
      <c r="I84">
        <v>0.271</v>
      </c>
      <c r="J84">
        <v>0.287</v>
      </c>
      <c r="K84">
        <v>0.268</v>
      </c>
      <c r="L84">
        <v>0.229</v>
      </c>
      <c r="M84">
        <v>0.198</v>
      </c>
    </row>
    <row r="85" spans="1:13" ht="12.75">
      <c r="A85" t="s">
        <v>68</v>
      </c>
      <c r="B85">
        <v>0.137</v>
      </c>
      <c r="C85">
        <v>0.17</v>
      </c>
      <c r="D85">
        <v>0.186</v>
      </c>
      <c r="E85">
        <v>0.184</v>
      </c>
      <c r="F85">
        <v>0.17</v>
      </c>
      <c r="G85">
        <v>0.16</v>
      </c>
      <c r="H85">
        <v>0.176</v>
      </c>
      <c r="I85">
        <v>0.18</v>
      </c>
      <c r="J85">
        <v>0.198</v>
      </c>
      <c r="K85">
        <v>0.182</v>
      </c>
      <c r="L85">
        <v>0.144</v>
      </c>
      <c r="M85">
        <v>0.117</v>
      </c>
    </row>
    <row r="86" spans="1:13" ht="12.75">
      <c r="A86" t="s">
        <v>69</v>
      </c>
      <c r="B86">
        <v>0.073</v>
      </c>
      <c r="C86">
        <v>0.103</v>
      </c>
      <c r="D86">
        <v>0.12</v>
      </c>
      <c r="E86">
        <v>0.117</v>
      </c>
      <c r="F86">
        <v>0.101</v>
      </c>
      <c r="G86">
        <v>0.088</v>
      </c>
      <c r="H86">
        <v>0.097</v>
      </c>
      <c r="I86">
        <v>0.103</v>
      </c>
      <c r="J86">
        <v>0.121</v>
      </c>
      <c r="K86">
        <v>0.109</v>
      </c>
      <c r="L86">
        <v>0.078</v>
      </c>
      <c r="M86">
        <v>0.057</v>
      </c>
    </row>
    <row r="87" spans="1:13" ht="12.75">
      <c r="A87" t="s">
        <v>70</v>
      </c>
      <c r="B87">
        <v>0.028</v>
      </c>
      <c r="C87">
        <v>0.052</v>
      </c>
      <c r="D87">
        <v>0.066</v>
      </c>
      <c r="E87">
        <v>0.062</v>
      </c>
      <c r="F87">
        <v>0.048</v>
      </c>
      <c r="G87">
        <v>0.036</v>
      </c>
      <c r="H87">
        <v>0.04</v>
      </c>
      <c r="I87">
        <v>0.046</v>
      </c>
      <c r="J87">
        <v>0.06</v>
      </c>
      <c r="K87">
        <v>0.053</v>
      </c>
      <c r="L87">
        <v>0.031</v>
      </c>
      <c r="M87">
        <v>0.019</v>
      </c>
    </row>
    <row r="88" spans="1:13" ht="12.75">
      <c r="A88" t="s">
        <v>71</v>
      </c>
      <c r="B88">
        <v>0.006</v>
      </c>
      <c r="C88">
        <v>0.018</v>
      </c>
      <c r="D88">
        <v>0.029</v>
      </c>
      <c r="E88">
        <v>0.024</v>
      </c>
      <c r="F88">
        <v>0.013</v>
      </c>
      <c r="G88">
        <v>0.006</v>
      </c>
      <c r="H88">
        <v>0.006</v>
      </c>
      <c r="I88">
        <v>0.01</v>
      </c>
      <c r="J88">
        <v>0.017</v>
      </c>
      <c r="K88">
        <v>0.016</v>
      </c>
      <c r="L88">
        <v>0.006</v>
      </c>
      <c r="M88">
        <v>0.002</v>
      </c>
    </row>
    <row r="89" spans="1:13" ht="12.75">
      <c r="A89" t="s">
        <v>72</v>
      </c>
      <c r="B89">
        <v>0</v>
      </c>
      <c r="C89">
        <v>0.002</v>
      </c>
      <c r="D89">
        <v>0.007</v>
      </c>
      <c r="E89">
        <v>0.004</v>
      </c>
      <c r="F89">
        <v>0.001</v>
      </c>
      <c r="G89">
        <v>0</v>
      </c>
      <c r="H89">
        <v>0</v>
      </c>
      <c r="I89">
        <v>0</v>
      </c>
      <c r="J89">
        <v>0.001</v>
      </c>
      <c r="K89">
        <v>0.001</v>
      </c>
      <c r="L89">
        <v>0</v>
      </c>
      <c r="M89">
        <v>0</v>
      </c>
    </row>
    <row r="90" spans="1:13" ht="12.75">
      <c r="A90" t="s">
        <v>73</v>
      </c>
      <c r="B90">
        <v>241</v>
      </c>
      <c r="C90">
        <v>214</v>
      </c>
      <c r="D90">
        <v>244</v>
      </c>
      <c r="E90">
        <v>234</v>
      </c>
      <c r="F90">
        <v>233</v>
      </c>
      <c r="G90">
        <v>230</v>
      </c>
      <c r="H90">
        <v>218</v>
      </c>
      <c r="I90">
        <v>229</v>
      </c>
      <c r="J90">
        <v>218</v>
      </c>
      <c r="K90">
        <v>206</v>
      </c>
      <c r="L90">
        <v>219</v>
      </c>
      <c r="M90">
        <v>243</v>
      </c>
    </row>
    <row r="91" spans="1:12" ht="12.75">
      <c r="A91" t="s">
        <v>30</v>
      </c>
      <c r="B91" t="s">
        <v>31</v>
      </c>
      <c r="C91" t="s">
        <v>32</v>
      </c>
      <c r="D91">
        <v>41.91</v>
      </c>
      <c r="E91" t="s">
        <v>33</v>
      </c>
      <c r="F91" t="s">
        <v>34</v>
      </c>
      <c r="G91" t="s">
        <v>35</v>
      </c>
      <c r="H91">
        <v>0.2</v>
      </c>
      <c r="I91" t="s">
        <v>36</v>
      </c>
      <c r="J91" t="s">
        <v>37</v>
      </c>
      <c r="K91" t="s">
        <v>38</v>
      </c>
      <c r="L91" t="s">
        <v>39</v>
      </c>
    </row>
    <row r="92" spans="1:10" ht="12.75">
      <c r="A92" t="s">
        <v>40</v>
      </c>
      <c r="B92" t="s">
        <v>41</v>
      </c>
      <c r="C92" t="s">
        <v>42</v>
      </c>
      <c r="D92">
        <v>0</v>
      </c>
      <c r="E92" t="s">
        <v>43</v>
      </c>
      <c r="F92">
        <v>60</v>
      </c>
      <c r="G92" t="s">
        <v>44</v>
      </c>
      <c r="H92">
        <v>1</v>
      </c>
      <c r="I92" t="s">
        <v>45</v>
      </c>
      <c r="J92">
        <v>0</v>
      </c>
    </row>
    <row r="93" spans="1:13" ht="12.75">
      <c r="A93" t="s">
        <v>46</v>
      </c>
      <c r="B93">
        <v>3213</v>
      </c>
      <c r="C93">
        <v>3968</v>
      </c>
      <c r="D93">
        <v>4511</v>
      </c>
      <c r="E93">
        <v>4889</v>
      </c>
      <c r="F93">
        <v>4982</v>
      </c>
      <c r="G93">
        <v>5272</v>
      </c>
      <c r="H93">
        <v>5708</v>
      </c>
      <c r="I93">
        <v>5696</v>
      </c>
      <c r="J93">
        <v>5673</v>
      </c>
      <c r="K93">
        <v>4685</v>
      </c>
      <c r="L93">
        <v>3605</v>
      </c>
      <c r="M93">
        <v>3015</v>
      </c>
    </row>
    <row r="94" spans="1:13" ht="12.75">
      <c r="A94" t="s">
        <v>47</v>
      </c>
      <c r="B94">
        <v>1010</v>
      </c>
      <c r="C94">
        <v>1044</v>
      </c>
      <c r="D94">
        <v>1062</v>
      </c>
      <c r="E94">
        <v>1002</v>
      </c>
      <c r="F94">
        <v>916</v>
      </c>
      <c r="G94">
        <v>853</v>
      </c>
      <c r="H94">
        <v>867</v>
      </c>
      <c r="I94">
        <v>924</v>
      </c>
      <c r="J94">
        <v>975</v>
      </c>
      <c r="K94">
        <v>1029</v>
      </c>
      <c r="L94">
        <v>1008</v>
      </c>
      <c r="M94">
        <v>987</v>
      </c>
    </row>
    <row r="95" spans="1:13" ht="12.75">
      <c r="A95" t="s">
        <v>48</v>
      </c>
      <c r="B95">
        <v>9.34</v>
      </c>
      <c r="C95">
        <v>10.39</v>
      </c>
      <c r="D95">
        <v>11.76</v>
      </c>
      <c r="E95">
        <v>13.16</v>
      </c>
      <c r="F95">
        <v>14.36</v>
      </c>
      <c r="G95">
        <v>14.99</v>
      </c>
      <c r="H95">
        <v>14.73</v>
      </c>
      <c r="I95">
        <v>13.71</v>
      </c>
      <c r="J95">
        <v>12.38</v>
      </c>
      <c r="K95">
        <v>10.97</v>
      </c>
      <c r="L95">
        <v>9.7</v>
      </c>
      <c r="M95">
        <v>9.01</v>
      </c>
    </row>
    <row r="96" spans="1:13" ht="12.75">
      <c r="A96" t="s">
        <v>49</v>
      </c>
      <c r="B96">
        <v>-0.1592</v>
      </c>
      <c r="C96">
        <v>-0.1383</v>
      </c>
      <c r="D96">
        <v>-0.1425</v>
      </c>
      <c r="E96">
        <v>-0.1331</v>
      </c>
      <c r="F96">
        <v>-0.1251</v>
      </c>
      <c r="G96">
        <v>-0.0889</v>
      </c>
      <c r="H96">
        <v>-0.0507</v>
      </c>
      <c r="I96">
        <v>-0.0484</v>
      </c>
      <c r="J96">
        <v>-0.03</v>
      </c>
      <c r="K96">
        <v>-0.0853</v>
      </c>
      <c r="L96">
        <v>-0.1312</v>
      </c>
      <c r="M96">
        <v>-0.1622</v>
      </c>
    </row>
    <row r="97" spans="1:13" ht="12.75">
      <c r="A97" t="s">
        <v>50</v>
      </c>
      <c r="B97">
        <v>0.0814</v>
      </c>
      <c r="C97">
        <v>0.0686</v>
      </c>
      <c r="D97">
        <v>0.0624</v>
      </c>
      <c r="E97">
        <v>0.0606</v>
      </c>
      <c r="F97">
        <v>0.0624</v>
      </c>
      <c r="G97">
        <v>0.0597</v>
      </c>
      <c r="H97">
        <v>0.0609</v>
      </c>
      <c r="I97">
        <v>0.0479</v>
      </c>
      <c r="J97">
        <v>0.0485</v>
      </c>
      <c r="K97">
        <v>0.0536</v>
      </c>
      <c r="L97">
        <v>0.0693</v>
      </c>
      <c r="M97">
        <v>0.0774</v>
      </c>
    </row>
    <row r="98" spans="1:13" ht="12.75">
      <c r="A98" t="s">
        <v>51</v>
      </c>
      <c r="B98">
        <v>-0.0386</v>
      </c>
      <c r="C98">
        <v>-0.0243</v>
      </c>
      <c r="D98">
        <v>-0.0238</v>
      </c>
      <c r="E98">
        <v>-0.0238</v>
      </c>
      <c r="F98">
        <v>-0.0223</v>
      </c>
      <c r="G98">
        <v>-0.0185</v>
      </c>
      <c r="H98">
        <v>-0.0216</v>
      </c>
      <c r="I98">
        <v>-0.0188</v>
      </c>
      <c r="J98">
        <v>-0.0056</v>
      </c>
      <c r="K98">
        <v>-0.0185</v>
      </c>
      <c r="L98">
        <v>-0.0311</v>
      </c>
      <c r="M98">
        <v>-0.0369</v>
      </c>
    </row>
    <row r="99" spans="1:13" ht="12.75">
      <c r="A99" t="s">
        <v>52</v>
      </c>
      <c r="B99">
        <v>0.016</v>
      </c>
      <c r="C99">
        <v>0.011</v>
      </c>
      <c r="D99">
        <v>0.012</v>
      </c>
      <c r="E99">
        <v>0.008</v>
      </c>
      <c r="F99">
        <v>0.0077</v>
      </c>
      <c r="G99">
        <v>0.0057</v>
      </c>
      <c r="H99">
        <v>0.0059</v>
      </c>
      <c r="I99">
        <v>0.0033</v>
      </c>
      <c r="J99">
        <v>0.0046</v>
      </c>
      <c r="K99">
        <v>0.0089</v>
      </c>
      <c r="L99">
        <v>0.0146</v>
      </c>
      <c r="M99">
        <v>0.015</v>
      </c>
    </row>
    <row r="100" spans="1:13" ht="12.75">
      <c r="A100" t="s">
        <v>53</v>
      </c>
      <c r="B100">
        <v>-0.0095</v>
      </c>
      <c r="C100">
        <v>-0.0027</v>
      </c>
      <c r="D100">
        <v>-0.0073</v>
      </c>
      <c r="E100">
        <v>-0.0061</v>
      </c>
      <c r="F100">
        <v>-0.0061</v>
      </c>
      <c r="G100">
        <v>-0.0044</v>
      </c>
      <c r="H100">
        <v>-0.007</v>
      </c>
      <c r="I100">
        <v>-0.0079</v>
      </c>
      <c r="J100">
        <v>-0.0068</v>
      </c>
      <c r="K100">
        <v>-0.0082</v>
      </c>
      <c r="L100">
        <v>-0.0095</v>
      </c>
      <c r="M100">
        <v>-0.0067</v>
      </c>
    </row>
    <row r="101" spans="1:13" ht="12.75">
      <c r="A101" t="s">
        <v>54</v>
      </c>
      <c r="B101">
        <v>0.0045</v>
      </c>
      <c r="C101">
        <v>0.0016</v>
      </c>
      <c r="D101">
        <v>0.004</v>
      </c>
      <c r="E101">
        <v>-0.0001</v>
      </c>
      <c r="F101">
        <v>-0.0002</v>
      </c>
      <c r="G101">
        <v>-0.0038</v>
      </c>
      <c r="H101">
        <v>-0.0039</v>
      </c>
      <c r="I101">
        <v>-0.0014</v>
      </c>
      <c r="J101">
        <v>0</v>
      </c>
      <c r="K101">
        <v>0.0027</v>
      </c>
      <c r="L101">
        <v>0.0037</v>
      </c>
      <c r="M101">
        <v>0.0027</v>
      </c>
    </row>
    <row r="102" spans="1:13" ht="12.75">
      <c r="A102" t="s">
        <v>55</v>
      </c>
      <c r="B102">
        <v>-0.0027</v>
      </c>
      <c r="C102">
        <v>-0.0013</v>
      </c>
      <c r="D102">
        <v>-0.0029</v>
      </c>
      <c r="E102">
        <v>-0.0004</v>
      </c>
      <c r="F102">
        <v>0.0004</v>
      </c>
      <c r="G102">
        <v>0.0034</v>
      </c>
      <c r="H102">
        <v>0.0018</v>
      </c>
      <c r="I102">
        <v>0.0009</v>
      </c>
      <c r="J102">
        <v>-0.0036</v>
      </c>
      <c r="K102">
        <v>-0.0009</v>
      </c>
      <c r="L102">
        <v>-0.0007</v>
      </c>
      <c r="M102">
        <v>-0.0005</v>
      </c>
    </row>
    <row r="103" spans="1:13" ht="12.75">
      <c r="A103" t="s">
        <v>56</v>
      </c>
      <c r="B103">
        <v>0.0023</v>
      </c>
      <c r="C103">
        <v>0.0019</v>
      </c>
      <c r="D103">
        <v>0.0025</v>
      </c>
      <c r="E103">
        <v>-0.001</v>
      </c>
      <c r="F103">
        <v>-0.0046</v>
      </c>
      <c r="G103">
        <v>-0.006</v>
      </c>
      <c r="H103">
        <v>-0.0056</v>
      </c>
      <c r="I103">
        <v>-0.0028</v>
      </c>
      <c r="J103">
        <v>-0.0013</v>
      </c>
      <c r="K103">
        <v>0.0017</v>
      </c>
      <c r="L103">
        <v>0.0013</v>
      </c>
      <c r="M103">
        <v>0.0017</v>
      </c>
    </row>
    <row r="104" spans="1:13" ht="12.75">
      <c r="A104" t="s">
        <v>57</v>
      </c>
      <c r="B104" s="3">
        <v>0.0115</v>
      </c>
      <c r="C104" s="3">
        <v>0.0054</v>
      </c>
      <c r="D104" s="3">
        <v>0.0099</v>
      </c>
      <c r="E104" s="3">
        <v>0.009</v>
      </c>
      <c r="F104" s="3">
        <v>0.0132</v>
      </c>
      <c r="G104" s="3">
        <v>0.0165</v>
      </c>
      <c r="H104" s="3">
        <v>0.0192</v>
      </c>
      <c r="I104" s="3">
        <v>0.0154</v>
      </c>
      <c r="J104" s="3">
        <v>0.0119</v>
      </c>
      <c r="K104" s="3">
        <v>0.0096</v>
      </c>
      <c r="L104" s="3">
        <v>0.0108</v>
      </c>
      <c r="M104" s="3">
        <v>0.0086</v>
      </c>
    </row>
    <row r="105" spans="1:13" ht="12.75">
      <c r="A105" t="s">
        <v>58</v>
      </c>
      <c r="B105" s="3">
        <v>0.005</v>
      </c>
      <c r="C105" s="3">
        <v>0.001</v>
      </c>
      <c r="D105" s="3">
        <v>0.003</v>
      </c>
      <c r="E105" s="3">
        <v>0.001</v>
      </c>
      <c r="F105" s="3">
        <v>0</v>
      </c>
      <c r="G105" s="3">
        <v>0.001</v>
      </c>
      <c r="H105" s="3">
        <v>0</v>
      </c>
      <c r="I105" s="3">
        <v>0</v>
      </c>
      <c r="J105" s="3">
        <v>0.002</v>
      </c>
      <c r="K105" s="3">
        <v>0.003</v>
      </c>
      <c r="L105" s="3">
        <v>0.005</v>
      </c>
      <c r="M105" s="3">
        <v>0.004</v>
      </c>
    </row>
    <row r="106" spans="1:13" ht="12.75">
      <c r="A106" t="s">
        <v>59</v>
      </c>
      <c r="B106" s="3">
        <v>0.0048</v>
      </c>
      <c r="C106" s="3">
        <v>0.0044</v>
      </c>
      <c r="D106" s="3">
        <v>0.0055</v>
      </c>
      <c r="E106" s="3">
        <v>0.0066</v>
      </c>
      <c r="F106" s="3">
        <v>0.0117</v>
      </c>
      <c r="G106" s="3">
        <v>0.0155</v>
      </c>
      <c r="H106" s="3">
        <v>0.0174</v>
      </c>
      <c r="I106" s="3">
        <v>0.0131</v>
      </c>
      <c r="J106" s="3">
        <v>0.0098</v>
      </c>
      <c r="K106" s="3">
        <v>0.0044</v>
      </c>
      <c r="L106" s="3">
        <v>0.0036</v>
      </c>
      <c r="M106" s="3">
        <v>0.0048</v>
      </c>
    </row>
    <row r="107" spans="1:13" ht="12.75">
      <c r="A107" t="s">
        <v>60</v>
      </c>
      <c r="B107" s="3">
        <v>0</v>
      </c>
      <c r="C107" s="3">
        <v>-0.001</v>
      </c>
      <c r="D107" s="3">
        <v>0</v>
      </c>
      <c r="E107" s="3">
        <v>-0.002</v>
      </c>
      <c r="F107" s="3">
        <v>-0.003</v>
      </c>
      <c r="G107" s="3">
        <v>-0.001</v>
      </c>
      <c r="H107" s="3">
        <v>-0.003</v>
      </c>
      <c r="I107" s="3">
        <v>-0.003</v>
      </c>
      <c r="J107" s="3">
        <v>0</v>
      </c>
      <c r="K107" s="3">
        <v>0</v>
      </c>
      <c r="L107" s="3">
        <v>0</v>
      </c>
      <c r="M107" s="3">
        <v>0.001</v>
      </c>
    </row>
    <row r="108" spans="1:13" ht="12.75">
      <c r="A108" t="s">
        <v>61</v>
      </c>
      <c r="B108" s="3">
        <v>0.0031</v>
      </c>
      <c r="C108" s="3">
        <v>0.0037</v>
      </c>
      <c r="D108" s="3">
        <v>0.0038</v>
      </c>
      <c r="E108" s="3">
        <v>0.0066</v>
      </c>
      <c r="F108" s="3">
        <v>0.0108</v>
      </c>
      <c r="G108" s="3">
        <v>0.014</v>
      </c>
      <c r="H108" s="3">
        <v>0.0165</v>
      </c>
      <c r="I108" s="3">
        <v>0.0128</v>
      </c>
      <c r="J108" s="3">
        <v>0.0091</v>
      </c>
      <c r="K108" s="3">
        <v>0.0039</v>
      </c>
      <c r="L108" s="3">
        <v>0.0033</v>
      </c>
      <c r="M108" s="3">
        <v>0.0044</v>
      </c>
    </row>
    <row r="109" spans="1:13" ht="12.75">
      <c r="A109" t="s">
        <v>62</v>
      </c>
      <c r="B109" s="3">
        <v>-0.001</v>
      </c>
      <c r="C109" s="3">
        <v>-0.001</v>
      </c>
      <c r="D109" s="3">
        <v>-0.001</v>
      </c>
      <c r="E109" s="3">
        <v>-0.002</v>
      </c>
      <c r="F109" s="3">
        <v>-0.003</v>
      </c>
      <c r="G109" s="3">
        <v>0</v>
      </c>
      <c r="H109" s="3">
        <v>-0.003</v>
      </c>
      <c r="I109" s="3">
        <v>-0.003</v>
      </c>
      <c r="J109" s="3">
        <v>-0.001</v>
      </c>
      <c r="K109" s="3">
        <v>0</v>
      </c>
      <c r="L109" s="3">
        <v>0</v>
      </c>
      <c r="M109" s="3">
        <v>0.001</v>
      </c>
    </row>
    <row r="110" spans="1:13" ht="12.75">
      <c r="A110" t="s">
        <v>63</v>
      </c>
      <c r="B110">
        <v>0.774</v>
      </c>
      <c r="C110">
        <v>0.783</v>
      </c>
      <c r="D110">
        <v>0.785</v>
      </c>
      <c r="E110">
        <v>0.772</v>
      </c>
      <c r="F110">
        <v>0.756</v>
      </c>
      <c r="G110">
        <v>0.757</v>
      </c>
      <c r="H110">
        <v>0.776</v>
      </c>
      <c r="I110">
        <v>0.787</v>
      </c>
      <c r="J110">
        <v>0.805</v>
      </c>
      <c r="K110">
        <v>0.801</v>
      </c>
      <c r="L110">
        <v>0.784</v>
      </c>
      <c r="M110">
        <v>0.765</v>
      </c>
    </row>
    <row r="111" spans="1:13" ht="12.75">
      <c r="A111" t="s">
        <v>64</v>
      </c>
      <c r="B111">
        <v>0.607</v>
      </c>
      <c r="C111">
        <v>0.616</v>
      </c>
      <c r="D111">
        <v>0.617</v>
      </c>
      <c r="E111">
        <v>0.602</v>
      </c>
      <c r="F111">
        <v>0.578</v>
      </c>
      <c r="G111">
        <v>0.576</v>
      </c>
      <c r="H111">
        <v>0.604</v>
      </c>
      <c r="I111">
        <v>0.618</v>
      </c>
      <c r="J111">
        <v>0.642</v>
      </c>
      <c r="K111">
        <v>0.638</v>
      </c>
      <c r="L111">
        <v>0.618</v>
      </c>
      <c r="M111">
        <v>0.594</v>
      </c>
    </row>
    <row r="112" spans="1:13" ht="12.75">
      <c r="A112" t="s">
        <v>65</v>
      </c>
      <c r="B112">
        <v>0.469</v>
      </c>
      <c r="C112">
        <v>0.481</v>
      </c>
      <c r="D112">
        <v>0.477</v>
      </c>
      <c r="E112">
        <v>0.457</v>
      </c>
      <c r="F112">
        <v>0.428</v>
      </c>
      <c r="G112">
        <v>0.422</v>
      </c>
      <c r="H112">
        <v>0.452</v>
      </c>
      <c r="I112">
        <v>0.467</v>
      </c>
      <c r="J112">
        <v>0.498</v>
      </c>
      <c r="K112">
        <v>0.498</v>
      </c>
      <c r="L112">
        <v>0.477</v>
      </c>
      <c r="M112">
        <v>0.453</v>
      </c>
    </row>
    <row r="113" spans="1:13" ht="12.75">
      <c r="A113" t="s">
        <v>66</v>
      </c>
      <c r="B113">
        <v>0.351</v>
      </c>
      <c r="C113">
        <v>0.365</v>
      </c>
      <c r="D113">
        <v>0.361</v>
      </c>
      <c r="E113">
        <v>0.34</v>
      </c>
      <c r="F113">
        <v>0.306</v>
      </c>
      <c r="G113">
        <v>0.292</v>
      </c>
      <c r="H113">
        <v>0.32</v>
      </c>
      <c r="I113">
        <v>0.34</v>
      </c>
      <c r="J113">
        <v>0.376</v>
      </c>
      <c r="K113">
        <v>0.376</v>
      </c>
      <c r="L113">
        <v>0.355</v>
      </c>
      <c r="M113">
        <v>0.333</v>
      </c>
    </row>
    <row r="114" spans="1:13" ht="12.75">
      <c r="A114" t="s">
        <v>67</v>
      </c>
      <c r="B114">
        <v>0.249</v>
      </c>
      <c r="C114">
        <v>0.264</v>
      </c>
      <c r="D114">
        <v>0.261</v>
      </c>
      <c r="E114">
        <v>0.238</v>
      </c>
      <c r="F114">
        <v>0.202</v>
      </c>
      <c r="G114">
        <v>0.185</v>
      </c>
      <c r="H114">
        <v>0.207</v>
      </c>
      <c r="I114">
        <v>0.229</v>
      </c>
      <c r="J114">
        <v>0.267</v>
      </c>
      <c r="K114">
        <v>0.272</v>
      </c>
      <c r="L114">
        <v>0.253</v>
      </c>
      <c r="M114">
        <v>0.231</v>
      </c>
    </row>
    <row r="115" spans="1:13" ht="12.75">
      <c r="A115" t="s">
        <v>68</v>
      </c>
      <c r="B115">
        <v>0.163</v>
      </c>
      <c r="C115">
        <v>0.181</v>
      </c>
      <c r="D115">
        <v>0.179</v>
      </c>
      <c r="E115">
        <v>0.155</v>
      </c>
      <c r="F115">
        <v>0.12</v>
      </c>
      <c r="G115">
        <v>0.098</v>
      </c>
      <c r="H115">
        <v>0.114</v>
      </c>
      <c r="I115">
        <v>0.138</v>
      </c>
      <c r="J115">
        <v>0.178</v>
      </c>
      <c r="K115">
        <v>0.185</v>
      </c>
      <c r="L115">
        <v>0.168</v>
      </c>
      <c r="M115">
        <v>0.148</v>
      </c>
    </row>
    <row r="116" spans="1:13" ht="12.75">
      <c r="A116" t="s">
        <v>69</v>
      </c>
      <c r="B116">
        <v>0.095</v>
      </c>
      <c r="C116">
        <v>0.112</v>
      </c>
      <c r="D116">
        <v>0.113</v>
      </c>
      <c r="E116">
        <v>0.089</v>
      </c>
      <c r="F116">
        <v>0.057</v>
      </c>
      <c r="G116">
        <v>0.037</v>
      </c>
      <c r="H116">
        <v>0.045</v>
      </c>
      <c r="I116">
        <v>0.066</v>
      </c>
      <c r="J116">
        <v>0.102</v>
      </c>
      <c r="K116">
        <v>0.112</v>
      </c>
      <c r="L116">
        <v>0.097</v>
      </c>
      <c r="M116">
        <v>0.082</v>
      </c>
    </row>
    <row r="117" spans="1:13" ht="12.75">
      <c r="A117" t="s">
        <v>70</v>
      </c>
      <c r="B117">
        <v>0.044</v>
      </c>
      <c r="C117">
        <v>0.06</v>
      </c>
      <c r="D117">
        <v>0.06</v>
      </c>
      <c r="E117">
        <v>0.039</v>
      </c>
      <c r="F117">
        <v>0.015</v>
      </c>
      <c r="G117">
        <v>0.004</v>
      </c>
      <c r="H117">
        <v>0.006</v>
      </c>
      <c r="I117">
        <v>0.018</v>
      </c>
      <c r="J117">
        <v>0.044</v>
      </c>
      <c r="K117">
        <v>0.056</v>
      </c>
      <c r="L117">
        <v>0.045</v>
      </c>
      <c r="M117">
        <v>0.035</v>
      </c>
    </row>
    <row r="118" spans="1:13" ht="12.75">
      <c r="A118" t="s">
        <v>71</v>
      </c>
      <c r="B118">
        <v>0.013</v>
      </c>
      <c r="C118">
        <v>0.023</v>
      </c>
      <c r="D118">
        <v>0.024</v>
      </c>
      <c r="E118">
        <v>0.009</v>
      </c>
      <c r="F118">
        <v>0.001</v>
      </c>
      <c r="G118">
        <v>0</v>
      </c>
      <c r="H118">
        <v>0</v>
      </c>
      <c r="I118">
        <v>0.001</v>
      </c>
      <c r="J118">
        <v>0.007</v>
      </c>
      <c r="K118">
        <v>0.018</v>
      </c>
      <c r="L118">
        <v>0.013</v>
      </c>
      <c r="M118">
        <v>0.009</v>
      </c>
    </row>
    <row r="119" spans="1:13" ht="12.75">
      <c r="A119" t="s">
        <v>72</v>
      </c>
      <c r="B119">
        <v>0.001</v>
      </c>
      <c r="C119">
        <v>0.004</v>
      </c>
      <c r="D119">
        <v>0.005</v>
      </c>
      <c r="E119">
        <v>0.001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0.002</v>
      </c>
      <c r="L119">
        <v>0.001</v>
      </c>
      <c r="M119">
        <v>0.001</v>
      </c>
    </row>
    <row r="120" spans="1:13" ht="12.75">
      <c r="A120" t="s">
        <v>73</v>
      </c>
      <c r="B120">
        <v>240</v>
      </c>
      <c r="C120">
        <v>214</v>
      </c>
      <c r="D120">
        <v>245</v>
      </c>
      <c r="E120">
        <v>235</v>
      </c>
      <c r="F120">
        <v>233</v>
      </c>
      <c r="G120">
        <v>230</v>
      </c>
      <c r="H120">
        <v>218</v>
      </c>
      <c r="I120">
        <v>229</v>
      </c>
      <c r="J120">
        <v>218</v>
      </c>
      <c r="K120">
        <v>206</v>
      </c>
      <c r="L120">
        <v>219</v>
      </c>
      <c r="M120">
        <v>243</v>
      </c>
    </row>
    <row r="121" spans="1:12" ht="12.75">
      <c r="A121" t="s">
        <v>30</v>
      </c>
      <c r="B121" t="s">
        <v>31</v>
      </c>
      <c r="C121" t="s">
        <v>32</v>
      </c>
      <c r="D121">
        <v>41.91</v>
      </c>
      <c r="E121" t="s">
        <v>33</v>
      </c>
      <c r="F121" t="s">
        <v>34</v>
      </c>
      <c r="G121" t="s">
        <v>35</v>
      </c>
      <c r="H121">
        <v>0.2</v>
      </c>
      <c r="I121" t="s">
        <v>36</v>
      </c>
      <c r="J121" t="s">
        <v>37</v>
      </c>
      <c r="K121" t="s">
        <v>38</v>
      </c>
      <c r="L121" t="s">
        <v>39</v>
      </c>
    </row>
    <row r="122" spans="1:10" ht="12.75">
      <c r="A122" t="s">
        <v>40</v>
      </c>
      <c r="B122" t="s">
        <v>41</v>
      </c>
      <c r="C122" t="s">
        <v>42</v>
      </c>
      <c r="D122">
        <v>0</v>
      </c>
      <c r="E122" t="s">
        <v>43</v>
      </c>
      <c r="F122">
        <v>75</v>
      </c>
      <c r="G122" t="s">
        <v>44</v>
      </c>
      <c r="H122">
        <v>1</v>
      </c>
      <c r="I122" t="s">
        <v>45</v>
      </c>
      <c r="J122">
        <v>0</v>
      </c>
    </row>
    <row r="123" spans="1:13" ht="12.75">
      <c r="A123" t="s">
        <v>46</v>
      </c>
      <c r="B123">
        <v>3170</v>
      </c>
      <c r="C123">
        <v>3795</v>
      </c>
      <c r="D123">
        <v>4117</v>
      </c>
      <c r="E123">
        <v>4209</v>
      </c>
      <c r="F123">
        <v>4063</v>
      </c>
      <c r="G123">
        <v>4162</v>
      </c>
      <c r="H123">
        <v>4564</v>
      </c>
      <c r="I123">
        <v>4794</v>
      </c>
      <c r="J123">
        <v>5074</v>
      </c>
      <c r="K123">
        <v>4424</v>
      </c>
      <c r="L123">
        <v>3534</v>
      </c>
      <c r="M123">
        <v>2996</v>
      </c>
    </row>
    <row r="124" spans="1:13" ht="12.75">
      <c r="A124" t="s">
        <v>47</v>
      </c>
      <c r="B124">
        <v>1000</v>
      </c>
      <c r="C124">
        <v>997</v>
      </c>
      <c r="D124">
        <v>985</v>
      </c>
      <c r="E124">
        <v>880</v>
      </c>
      <c r="F124">
        <v>766</v>
      </c>
      <c r="G124">
        <v>682</v>
      </c>
      <c r="H124">
        <v>707</v>
      </c>
      <c r="I124">
        <v>799</v>
      </c>
      <c r="J124">
        <v>889</v>
      </c>
      <c r="K124">
        <v>978</v>
      </c>
      <c r="L124">
        <v>991</v>
      </c>
      <c r="M124">
        <v>986</v>
      </c>
    </row>
    <row r="125" spans="1:13" ht="12.75">
      <c r="A125" t="s">
        <v>48</v>
      </c>
      <c r="B125">
        <v>9.34</v>
      </c>
      <c r="C125">
        <v>10.39</v>
      </c>
      <c r="D125">
        <v>11.76</v>
      </c>
      <c r="E125">
        <v>13.16</v>
      </c>
      <c r="F125">
        <v>14.36</v>
      </c>
      <c r="G125">
        <v>14.99</v>
      </c>
      <c r="H125">
        <v>14.73</v>
      </c>
      <c r="I125">
        <v>13.71</v>
      </c>
      <c r="J125">
        <v>12.38</v>
      </c>
      <c r="K125">
        <v>10.97</v>
      </c>
      <c r="L125">
        <v>9.7</v>
      </c>
      <c r="M125">
        <v>9.01</v>
      </c>
    </row>
    <row r="126" spans="1:13" ht="12.75">
      <c r="A126" t="s">
        <v>49</v>
      </c>
      <c r="B126">
        <v>-0.1593</v>
      </c>
      <c r="C126">
        <v>-0.1372</v>
      </c>
      <c r="D126">
        <v>-0.1479</v>
      </c>
      <c r="E126">
        <v>-0.1403</v>
      </c>
      <c r="F126">
        <v>-0.1363</v>
      </c>
      <c r="G126">
        <v>-0.0995</v>
      </c>
      <c r="H126">
        <v>-0.0627</v>
      </c>
      <c r="I126">
        <v>-0.061</v>
      </c>
      <c r="J126">
        <v>-0.0379</v>
      </c>
      <c r="K126">
        <v>-0.0874</v>
      </c>
      <c r="L126">
        <v>-0.1311</v>
      </c>
      <c r="M126">
        <v>-0.1627</v>
      </c>
    </row>
    <row r="127" spans="1:13" ht="12.75">
      <c r="A127" t="s">
        <v>50</v>
      </c>
      <c r="B127">
        <v>0.0842</v>
      </c>
      <c r="C127">
        <v>0.0712</v>
      </c>
      <c r="D127">
        <v>0.0629</v>
      </c>
      <c r="E127">
        <v>0.0613</v>
      </c>
      <c r="F127">
        <v>0.0597</v>
      </c>
      <c r="G127">
        <v>0.0619</v>
      </c>
      <c r="H127">
        <v>0.0616</v>
      </c>
      <c r="I127">
        <v>0.0468</v>
      </c>
      <c r="J127">
        <v>0.0463</v>
      </c>
      <c r="K127">
        <v>0.0532</v>
      </c>
      <c r="L127">
        <v>0.0715</v>
      </c>
      <c r="M127">
        <v>0.0812</v>
      </c>
    </row>
    <row r="128" spans="1:13" ht="12.75">
      <c r="A128" t="s">
        <v>51</v>
      </c>
      <c r="B128">
        <v>-0.0414</v>
      </c>
      <c r="C128">
        <v>-0.0258</v>
      </c>
      <c r="D128">
        <v>-0.0257</v>
      </c>
      <c r="E128">
        <v>-0.0256</v>
      </c>
      <c r="F128">
        <v>-0.0211</v>
      </c>
      <c r="G128">
        <v>-0.0141</v>
      </c>
      <c r="H128">
        <v>-0.0171</v>
      </c>
      <c r="I128">
        <v>-0.0211</v>
      </c>
      <c r="J128">
        <v>-0.0093</v>
      </c>
      <c r="K128">
        <v>-0.0208</v>
      </c>
      <c r="L128">
        <v>-0.0339</v>
      </c>
      <c r="M128">
        <v>-0.04</v>
      </c>
    </row>
    <row r="129" spans="1:13" ht="12.75">
      <c r="A129" t="s">
        <v>52</v>
      </c>
      <c r="B129">
        <v>0.0178</v>
      </c>
      <c r="C129">
        <v>0.0123</v>
      </c>
      <c r="D129">
        <v>0.0117</v>
      </c>
      <c r="E129">
        <v>0.0076</v>
      </c>
      <c r="F129">
        <v>0.0018</v>
      </c>
      <c r="G129">
        <v>0.0004</v>
      </c>
      <c r="H129">
        <v>-0.0006</v>
      </c>
      <c r="I129">
        <v>0.0003</v>
      </c>
      <c r="J129">
        <v>0.0023</v>
      </c>
      <c r="K129">
        <v>0.009</v>
      </c>
      <c r="L129">
        <v>0.0155</v>
      </c>
      <c r="M129">
        <v>0.0164</v>
      </c>
    </row>
    <row r="130" spans="1:13" ht="12.75">
      <c r="A130" t="s">
        <v>53</v>
      </c>
      <c r="B130">
        <v>-0.0107</v>
      </c>
      <c r="C130">
        <v>-0.0031</v>
      </c>
      <c r="D130">
        <v>-0.0079</v>
      </c>
      <c r="E130">
        <v>-0.0067</v>
      </c>
      <c r="F130">
        <v>-0.0023</v>
      </c>
      <c r="G130">
        <v>0.0022</v>
      </c>
      <c r="H130">
        <v>-0.0002</v>
      </c>
      <c r="I130">
        <v>-0.0065</v>
      </c>
      <c r="J130">
        <v>-0.0081</v>
      </c>
      <c r="K130">
        <v>-0.0083</v>
      </c>
      <c r="L130">
        <v>-0.0104</v>
      </c>
      <c r="M130">
        <v>-0.008</v>
      </c>
    </row>
    <row r="131" spans="1:13" ht="12.75">
      <c r="A131" t="s">
        <v>54</v>
      </c>
      <c r="B131">
        <v>0.004</v>
      </c>
      <c r="C131">
        <v>0.002</v>
      </c>
      <c r="D131">
        <v>0.004</v>
      </c>
      <c r="E131">
        <v>0.0004</v>
      </c>
      <c r="F131">
        <v>-0.0032</v>
      </c>
      <c r="G131">
        <v>-0.0065</v>
      </c>
      <c r="H131">
        <v>-0.0069</v>
      </c>
      <c r="I131">
        <v>-0.0006</v>
      </c>
      <c r="J131">
        <v>-0.0007</v>
      </c>
      <c r="K131">
        <v>0.0029</v>
      </c>
      <c r="L131">
        <v>0.0032</v>
      </c>
      <c r="M131">
        <v>0.003</v>
      </c>
    </row>
    <row r="132" spans="1:13" ht="12.75">
      <c r="A132" t="s">
        <v>55</v>
      </c>
      <c r="B132">
        <v>-0.0026</v>
      </c>
      <c r="C132">
        <v>-0.0013</v>
      </c>
      <c r="D132">
        <v>-0.0027</v>
      </c>
      <c r="E132">
        <v>-0.0003</v>
      </c>
      <c r="F132">
        <v>0.0007</v>
      </c>
      <c r="G132">
        <v>0.0008</v>
      </c>
      <c r="H132">
        <v>0.0007</v>
      </c>
      <c r="I132">
        <v>0.0009</v>
      </c>
      <c r="J132">
        <v>-0.0033</v>
      </c>
      <c r="K132">
        <v>-0.0011</v>
      </c>
      <c r="L132">
        <v>-0.0011</v>
      </c>
      <c r="M132">
        <v>-0.0002</v>
      </c>
    </row>
    <row r="133" spans="1:13" ht="12.75">
      <c r="A133" t="s">
        <v>56</v>
      </c>
      <c r="B133">
        <v>0.0022</v>
      </c>
      <c r="C133">
        <v>0.0016</v>
      </c>
      <c r="D133">
        <v>0.0025</v>
      </c>
      <c r="E133">
        <v>-0.0005</v>
      </c>
      <c r="F133">
        <v>-0.0017</v>
      </c>
      <c r="G133">
        <v>0.0006</v>
      </c>
      <c r="H133">
        <v>-0.0003</v>
      </c>
      <c r="I133">
        <v>-0.0009</v>
      </c>
      <c r="J133">
        <v>-0.0002</v>
      </c>
      <c r="K133">
        <v>0.002</v>
      </c>
      <c r="L133">
        <v>0.0017</v>
      </c>
      <c r="M133">
        <v>0.0018</v>
      </c>
    </row>
    <row r="134" spans="1:13" ht="12.75">
      <c r="A134" t="s">
        <v>57</v>
      </c>
      <c r="B134" s="3">
        <v>0.0123</v>
      </c>
      <c r="C134" s="3">
        <v>0.0058</v>
      </c>
      <c r="D134" s="3">
        <v>0.0104</v>
      </c>
      <c r="E134" s="3">
        <v>0.0099</v>
      </c>
      <c r="F134" s="3">
        <v>0.0123</v>
      </c>
      <c r="G134" s="3">
        <v>0.0186</v>
      </c>
      <c r="H134" s="3">
        <v>0.0191</v>
      </c>
      <c r="I134" s="3">
        <v>0.0136</v>
      </c>
      <c r="J134" s="3">
        <v>0.0129</v>
      </c>
      <c r="K134" s="3">
        <v>0.0099</v>
      </c>
      <c r="L134" s="3">
        <v>0.0116</v>
      </c>
      <c r="M134" s="3">
        <v>0.0099</v>
      </c>
    </row>
    <row r="135" spans="1:13" ht="12.75">
      <c r="A135" t="s">
        <v>58</v>
      </c>
      <c r="B135" s="3">
        <v>0.007</v>
      </c>
      <c r="C135" s="3">
        <v>0.001</v>
      </c>
      <c r="D135" s="3">
        <v>0.005</v>
      </c>
      <c r="E135" s="3">
        <v>0.001</v>
      </c>
      <c r="F135" s="3">
        <v>-0.001</v>
      </c>
      <c r="G135" s="3">
        <v>-0.006</v>
      </c>
      <c r="H135" s="3">
        <v>-0.002</v>
      </c>
      <c r="I135" s="3">
        <v>0</v>
      </c>
      <c r="J135" s="3">
        <v>0.003</v>
      </c>
      <c r="K135" s="3">
        <v>0.004</v>
      </c>
      <c r="L135" s="3">
        <v>0.006</v>
      </c>
      <c r="M135" s="3">
        <v>0.005</v>
      </c>
    </row>
    <row r="136" spans="1:13" ht="12.75">
      <c r="A136" t="s">
        <v>59</v>
      </c>
      <c r="B136" s="3">
        <v>0.0046</v>
      </c>
      <c r="C136" s="3">
        <v>0.0044</v>
      </c>
      <c r="D136" s="3">
        <v>0.0055</v>
      </c>
      <c r="E136" s="3">
        <v>0.0073</v>
      </c>
      <c r="F136" s="3">
        <v>0.0117</v>
      </c>
      <c r="G136" s="3">
        <v>0.0174</v>
      </c>
      <c r="H136" s="3">
        <v>0.0179</v>
      </c>
      <c r="I136" s="3">
        <v>0.012</v>
      </c>
      <c r="J136" s="3">
        <v>0.0101</v>
      </c>
      <c r="K136" s="3">
        <v>0.0048</v>
      </c>
      <c r="L136" s="3">
        <v>0.004</v>
      </c>
      <c r="M136" s="3">
        <v>0.0049</v>
      </c>
    </row>
    <row r="137" spans="1:13" ht="12.75">
      <c r="A137" t="s">
        <v>60</v>
      </c>
      <c r="B137" s="3">
        <v>0.001</v>
      </c>
      <c r="C137" s="3">
        <v>-0.001</v>
      </c>
      <c r="D137" s="3">
        <v>0.001</v>
      </c>
      <c r="E137" s="3">
        <v>-0.003</v>
      </c>
      <c r="F137" s="3">
        <v>-0.002</v>
      </c>
      <c r="G137" s="3">
        <v>-0.005</v>
      </c>
      <c r="H137" s="3">
        <v>-0.002</v>
      </c>
      <c r="I137" s="3">
        <v>-0.003</v>
      </c>
      <c r="J137" s="3">
        <v>0</v>
      </c>
      <c r="K137" s="3">
        <v>0</v>
      </c>
      <c r="L137" s="3">
        <v>0.001</v>
      </c>
      <c r="M137" s="3">
        <v>0.001</v>
      </c>
    </row>
    <row r="138" spans="1:13" ht="12.75">
      <c r="A138" t="s">
        <v>61</v>
      </c>
      <c r="B138" s="3">
        <v>0.003</v>
      </c>
      <c r="C138" s="3">
        <v>0.0039</v>
      </c>
      <c r="D138" s="3">
        <v>0.004</v>
      </c>
      <c r="E138" s="3">
        <v>0.0073</v>
      </c>
      <c r="F138" s="3">
        <v>0.0116</v>
      </c>
      <c r="G138" s="3">
        <v>0.0173</v>
      </c>
      <c r="H138" s="3">
        <v>0.0179</v>
      </c>
      <c r="I138" s="3">
        <v>0.0119</v>
      </c>
      <c r="J138" s="3">
        <v>0.0095</v>
      </c>
      <c r="K138" s="3">
        <v>0.0042</v>
      </c>
      <c r="L138" s="3">
        <v>0.0034</v>
      </c>
      <c r="M138" s="3">
        <v>0.0046</v>
      </c>
    </row>
    <row r="139" spans="1:13" ht="12.75">
      <c r="A139" t="s">
        <v>62</v>
      </c>
      <c r="B139" s="3">
        <v>0</v>
      </c>
      <c r="C139" s="3">
        <v>-0.001</v>
      </c>
      <c r="D139" s="3">
        <v>0</v>
      </c>
      <c r="E139" s="3">
        <v>-0.003</v>
      </c>
      <c r="F139" s="3">
        <v>-0.002</v>
      </c>
      <c r="G139" s="3">
        <v>-0.005</v>
      </c>
      <c r="H139" s="3">
        <v>-0.002</v>
      </c>
      <c r="I139" s="3">
        <v>-0.003</v>
      </c>
      <c r="J139" s="3">
        <v>-0.001</v>
      </c>
      <c r="K139" s="3">
        <v>0</v>
      </c>
      <c r="L139" s="3">
        <v>0.001</v>
      </c>
      <c r="M139" s="3">
        <v>0.001</v>
      </c>
    </row>
    <row r="140" spans="1:13" ht="12.75">
      <c r="A140" t="s">
        <v>63</v>
      </c>
      <c r="B140">
        <v>0.773</v>
      </c>
      <c r="C140">
        <v>0.775</v>
      </c>
      <c r="D140">
        <v>0.768</v>
      </c>
      <c r="E140">
        <v>0.743</v>
      </c>
      <c r="F140">
        <v>0.709</v>
      </c>
      <c r="G140">
        <v>0.698</v>
      </c>
      <c r="H140">
        <v>0.725</v>
      </c>
      <c r="I140">
        <v>0.754</v>
      </c>
      <c r="J140">
        <v>0.786</v>
      </c>
      <c r="K140">
        <v>0.791</v>
      </c>
      <c r="L140">
        <v>0.782</v>
      </c>
      <c r="M140">
        <v>0.766</v>
      </c>
    </row>
    <row r="141" spans="1:13" ht="12.75">
      <c r="A141" t="s">
        <v>64</v>
      </c>
      <c r="B141">
        <v>0.608</v>
      </c>
      <c r="C141">
        <v>0.605</v>
      </c>
      <c r="D141">
        <v>0.59</v>
      </c>
      <c r="E141">
        <v>0.553</v>
      </c>
      <c r="F141">
        <v>0.501</v>
      </c>
      <c r="G141">
        <v>0.487</v>
      </c>
      <c r="H141">
        <v>0.521</v>
      </c>
      <c r="I141">
        <v>0.558</v>
      </c>
      <c r="J141">
        <v>0.606</v>
      </c>
      <c r="K141">
        <v>0.621</v>
      </c>
      <c r="L141">
        <v>0.615</v>
      </c>
      <c r="M141">
        <v>0.598</v>
      </c>
    </row>
    <row r="142" spans="1:13" ht="12.75">
      <c r="A142" t="s">
        <v>65</v>
      </c>
      <c r="B142">
        <v>0.47</v>
      </c>
      <c r="C142">
        <v>0.467</v>
      </c>
      <c r="D142">
        <v>0.444</v>
      </c>
      <c r="E142">
        <v>0.401</v>
      </c>
      <c r="F142">
        <v>0.344</v>
      </c>
      <c r="G142">
        <v>0.316</v>
      </c>
      <c r="H142">
        <v>0.354</v>
      </c>
      <c r="I142">
        <v>0.399</v>
      </c>
      <c r="J142">
        <v>0.455</v>
      </c>
      <c r="K142">
        <v>0.477</v>
      </c>
      <c r="L142">
        <v>0.474</v>
      </c>
      <c r="M142">
        <v>0.457</v>
      </c>
    </row>
    <row r="143" spans="1:13" ht="12.75">
      <c r="A143" t="s">
        <v>66</v>
      </c>
      <c r="B143">
        <v>0.351</v>
      </c>
      <c r="C143">
        <v>0.348</v>
      </c>
      <c r="D143">
        <v>0.325</v>
      </c>
      <c r="E143">
        <v>0.276</v>
      </c>
      <c r="F143">
        <v>0.214</v>
      </c>
      <c r="G143">
        <v>0.185</v>
      </c>
      <c r="H143">
        <v>0.215</v>
      </c>
      <c r="I143">
        <v>0.26</v>
      </c>
      <c r="J143">
        <v>0.325</v>
      </c>
      <c r="K143">
        <v>0.352</v>
      </c>
      <c r="L143">
        <v>0.351</v>
      </c>
      <c r="M143">
        <v>0.337</v>
      </c>
    </row>
    <row r="144" spans="1:13" ht="12.75">
      <c r="A144" t="s">
        <v>67</v>
      </c>
      <c r="B144">
        <v>0.248</v>
      </c>
      <c r="C144">
        <v>0.247</v>
      </c>
      <c r="D144">
        <v>0.223</v>
      </c>
      <c r="E144">
        <v>0.174</v>
      </c>
      <c r="F144">
        <v>0.114</v>
      </c>
      <c r="G144">
        <v>0.081</v>
      </c>
      <c r="H144">
        <v>0.101</v>
      </c>
      <c r="I144">
        <v>0.149</v>
      </c>
      <c r="J144">
        <v>0.216</v>
      </c>
      <c r="K144">
        <v>0.246</v>
      </c>
      <c r="L144">
        <v>0.247</v>
      </c>
      <c r="M144">
        <v>0.234</v>
      </c>
    </row>
    <row r="145" spans="1:13" ht="12.75">
      <c r="A145" t="s">
        <v>68</v>
      </c>
      <c r="B145">
        <v>0.161</v>
      </c>
      <c r="C145">
        <v>0.163</v>
      </c>
      <c r="D145">
        <v>0.143</v>
      </c>
      <c r="E145">
        <v>0.095</v>
      </c>
      <c r="F145">
        <v>0.043</v>
      </c>
      <c r="G145">
        <v>0.016</v>
      </c>
      <c r="H145">
        <v>0.026</v>
      </c>
      <c r="I145">
        <v>0.064</v>
      </c>
      <c r="J145">
        <v>0.125</v>
      </c>
      <c r="K145">
        <v>0.159</v>
      </c>
      <c r="L145">
        <v>0.161</v>
      </c>
      <c r="M145">
        <v>0.15</v>
      </c>
    </row>
    <row r="146" spans="1:13" ht="12.75">
      <c r="A146" t="s">
        <v>69</v>
      </c>
      <c r="B146">
        <v>0.092</v>
      </c>
      <c r="C146">
        <v>0.095</v>
      </c>
      <c r="D146">
        <v>0.079</v>
      </c>
      <c r="E146">
        <v>0.037</v>
      </c>
      <c r="F146">
        <v>0.006</v>
      </c>
      <c r="G146">
        <v>0</v>
      </c>
      <c r="H146">
        <v>0</v>
      </c>
      <c r="I146">
        <v>0.013</v>
      </c>
      <c r="J146">
        <v>0.055</v>
      </c>
      <c r="K146">
        <v>0.087</v>
      </c>
      <c r="L146">
        <v>0.09</v>
      </c>
      <c r="M146">
        <v>0.083</v>
      </c>
    </row>
    <row r="147" spans="1:13" ht="12.75">
      <c r="A147" t="s">
        <v>70</v>
      </c>
      <c r="B147">
        <v>0.041</v>
      </c>
      <c r="C147">
        <v>0.045</v>
      </c>
      <c r="D147">
        <v>0.034</v>
      </c>
      <c r="E147">
        <v>0.007</v>
      </c>
      <c r="F147">
        <v>0</v>
      </c>
      <c r="G147">
        <v>0</v>
      </c>
      <c r="H147">
        <v>0</v>
      </c>
      <c r="I147">
        <v>0</v>
      </c>
      <c r="J147">
        <v>0.01</v>
      </c>
      <c r="K147">
        <v>0.036</v>
      </c>
      <c r="L147">
        <v>0.039</v>
      </c>
      <c r="M147">
        <v>0.035</v>
      </c>
    </row>
    <row r="148" spans="1:13" ht="12.75">
      <c r="A148" t="s">
        <v>71</v>
      </c>
      <c r="B148">
        <v>0.011</v>
      </c>
      <c r="C148">
        <v>0.013</v>
      </c>
      <c r="D148">
        <v>0.008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0.007</v>
      </c>
      <c r="L148">
        <v>0.01</v>
      </c>
      <c r="M148">
        <v>0.009</v>
      </c>
    </row>
    <row r="149" spans="1:13" ht="12.75">
      <c r="A149" t="s">
        <v>72</v>
      </c>
      <c r="B149">
        <v>0.001</v>
      </c>
      <c r="C149">
        <v>0.001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0.001</v>
      </c>
      <c r="M149">
        <v>0.001</v>
      </c>
    </row>
    <row r="150" spans="1:13" ht="12.75">
      <c r="A150" t="s">
        <v>73</v>
      </c>
      <c r="B150">
        <v>240</v>
      </c>
      <c r="C150">
        <v>214</v>
      </c>
      <c r="D150">
        <v>246</v>
      </c>
      <c r="E150">
        <v>235</v>
      </c>
      <c r="F150">
        <v>233</v>
      </c>
      <c r="G150">
        <v>230</v>
      </c>
      <c r="H150">
        <v>218</v>
      </c>
      <c r="I150">
        <v>229</v>
      </c>
      <c r="J150">
        <v>218</v>
      </c>
      <c r="K150">
        <v>206</v>
      </c>
      <c r="L150">
        <v>219</v>
      </c>
      <c r="M150">
        <v>243</v>
      </c>
    </row>
  </sheetData>
  <printOptions gridLines="1"/>
  <pageMargins left="0.75" right="0.75" top="1" bottom="1" header="0.4921259845" footer="0.4921259845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des mines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gicquel</cp:lastModifiedBy>
  <cp:lastPrinted>2007-05-10T07:18:06Z</cp:lastPrinted>
  <dcterms:created xsi:type="dcterms:W3CDTF">2006-08-10T07:06:11Z</dcterms:created>
  <dcterms:modified xsi:type="dcterms:W3CDTF">2008-06-13T05:51:02Z</dcterms:modified>
  <cp:category/>
  <cp:version/>
  <cp:contentType/>
  <cp:contentStatus/>
</cp:coreProperties>
</file>