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90" tabRatio="683" activeTab="9"/>
  </bookViews>
  <sheets>
    <sheet name="GT_S23" sheetId="1" r:id="rId1"/>
    <sheet name="GT_S23_regen" sheetId="2" r:id="rId2"/>
    <sheet name="steam_S28" sheetId="3" r:id="rId3"/>
    <sheet name="steam_reheat_S28" sheetId="4" r:id="rId4"/>
    <sheet name="refrig_S32_25" sheetId="5" r:id="rId5"/>
    <sheet name="refrig_S32_35" sheetId="6" r:id="rId6"/>
    <sheet name="heat_pump_S33" sheetId="7" r:id="rId7"/>
    <sheet name="heat_pump_S33_heating" sheetId="8" r:id="rId8"/>
    <sheet name="boiler_S33" sheetId="9" r:id="rId9"/>
    <sheet name="evaporator sizing" sheetId="10" r:id="rId10"/>
    <sheet name="CC_1P_S41" sheetId="11" r:id="rId11"/>
    <sheet name="cogenMicroGT_S46" sheetId="12" r:id="rId12"/>
  </sheets>
  <definedNames>
    <definedName name="T0">#REF!</definedName>
    <definedName name="T0.">#REF!</definedName>
    <definedName name="ZONE_IMPRES_MI">#REF!</definedName>
  </definedNames>
  <calcPr fullCalcOnLoad="1"/>
</workbook>
</file>

<file path=xl/comments1.xml><?xml version="1.0" encoding="utf-8"?>
<comments xmlns="http://schemas.openxmlformats.org/spreadsheetml/2006/main">
  <authors>
    <author>cenerg</author>
  </authors>
  <commentList>
    <comment ref="F28" authorId="0">
      <text>
        <r>
          <rPr>
            <sz val="8"/>
            <rFont val="Tahoma"/>
            <family val="2"/>
          </rPr>
          <t>assuming that the fuel exergy is equal to its LHV</t>
        </r>
      </text>
    </comment>
    <comment ref="H29" authorId="0">
      <text>
        <r>
          <rPr>
            <sz val="8"/>
            <rFont val="Tahoma"/>
            <family val="2"/>
          </rPr>
          <t>irreversibilties due to the release of hot gases in the atmosphere</t>
        </r>
      </text>
    </comment>
  </commentList>
</comments>
</file>

<file path=xl/comments11.xml><?xml version="1.0" encoding="utf-8"?>
<comments xmlns="http://schemas.openxmlformats.org/spreadsheetml/2006/main">
  <authors>
    <author>cenerg</author>
  </authors>
  <commentList>
    <comment ref="H45" authorId="0">
      <text>
        <r>
          <rPr>
            <sz val="8"/>
            <rFont val="Tahoma"/>
            <family val="2"/>
          </rPr>
          <t>irréversibiltés dues à l'écart de température dans l'économiseur</t>
        </r>
      </text>
    </comment>
    <comment ref="H47" authorId="0">
      <text>
        <r>
          <rPr>
            <b/>
            <sz val="8"/>
            <rFont val="Tahoma"/>
            <family val="2"/>
          </rPr>
          <t>cenerg:</t>
        </r>
        <r>
          <rPr>
            <sz val="8"/>
            <rFont val="Tahoma"/>
            <family val="2"/>
          </rPr>
          <t xml:space="preserve">
irréversibiltés dues à l'écart de température dans le vaporiseur</t>
        </r>
      </text>
    </comment>
    <comment ref="H49" authorId="0">
      <text>
        <r>
          <rPr>
            <sz val="8"/>
            <rFont val="Tahoma"/>
            <family val="2"/>
          </rPr>
          <t xml:space="preserve">irréversibiltés dues à l'écart de température dans le surchauffeur </t>
        </r>
      </text>
    </comment>
    <comment ref="F56" authorId="0">
      <text>
        <r>
          <rPr>
            <sz val="8"/>
            <rFont val="Tahoma"/>
            <family val="2"/>
          </rPr>
          <t>on considère ici que l'exergie du combustible est égale à celle de son PCI</t>
        </r>
      </text>
    </comment>
    <comment ref="H57" authorId="0">
      <text>
        <r>
          <rPr>
            <sz val="8"/>
            <rFont val="Tahoma"/>
            <family val="2"/>
          </rPr>
          <t>irreversibilties due to the release of hot gases in the atmosphere</t>
        </r>
      </text>
    </comment>
  </commentList>
</comments>
</file>

<file path=xl/comments12.xml><?xml version="1.0" encoding="utf-8"?>
<comments xmlns="http://schemas.openxmlformats.org/spreadsheetml/2006/main">
  <authors>
    <author>cenerg</author>
  </authors>
  <commentList>
    <comment ref="H41" authorId="0">
      <text>
        <r>
          <rPr>
            <sz val="8"/>
            <rFont val="Tahoma"/>
            <family val="2"/>
          </rPr>
          <t>irréversibiltés dues à l'écart de température dans l'échangeur</t>
        </r>
      </text>
    </comment>
    <comment ref="F43" authorId="0">
      <text>
        <r>
          <rPr>
            <sz val="8"/>
            <rFont val="Tahoma"/>
            <family val="2"/>
          </rPr>
          <t>on considère ici que l'exergie du combustible est égale à celle de son PCI</t>
        </r>
      </text>
    </comment>
    <comment ref="H45" authorId="0">
      <text>
        <r>
          <rPr>
            <sz val="8"/>
            <rFont val="Tahoma"/>
            <family val="2"/>
          </rPr>
          <t>irréversibiltés dues à l'écart de température dans l'échangeur</t>
        </r>
      </text>
    </comment>
    <comment ref="H46" authorId="0">
      <text>
        <r>
          <rPr>
            <sz val="8"/>
            <rFont val="Tahoma"/>
            <family val="2"/>
          </rPr>
          <t xml:space="preserve">
irréversibiltés dues à l'écart de température dans l'échangeur</t>
        </r>
      </text>
    </comment>
    <comment ref="H48" authorId="0">
      <text>
        <r>
          <rPr>
            <sz val="8"/>
            <rFont val="Tahoma"/>
            <family val="2"/>
          </rPr>
          <t>irréversibiltés dues au refoulement à l'atmosphère des gaz chauds</t>
        </r>
      </text>
    </comment>
  </commentList>
</comments>
</file>

<file path=xl/comments2.xml><?xml version="1.0" encoding="utf-8"?>
<comments xmlns="http://schemas.openxmlformats.org/spreadsheetml/2006/main">
  <authors>
    <author>cenerg</author>
  </authors>
  <commentList>
    <comment ref="F32" authorId="0">
      <text>
        <r>
          <rPr>
            <sz val="8"/>
            <rFont val="Tahoma"/>
            <family val="2"/>
          </rPr>
          <t>assuming that the fuel exergy is equal to its LHV</t>
        </r>
      </text>
    </comment>
    <comment ref="H35" authorId="0">
      <text>
        <r>
          <rPr>
            <sz val="8"/>
            <rFont val="Tahoma"/>
            <family val="2"/>
          </rPr>
          <t>irreversibilties due to the release of hot gases in the atmosphere</t>
        </r>
      </text>
    </comment>
  </commentList>
</comments>
</file>

<file path=xl/sharedStrings.xml><?xml version="1.0" encoding="utf-8"?>
<sst xmlns="http://schemas.openxmlformats.org/spreadsheetml/2006/main" count="1055" uniqueCount="152">
  <si>
    <t>Tk</t>
  </si>
  <si>
    <t>3a</t>
  </si>
  <si>
    <t>3b</t>
  </si>
  <si>
    <t>t</t>
  </si>
  <si>
    <t>Q</t>
  </si>
  <si>
    <t>dh</t>
  </si>
  <si>
    <t>dxq</t>
  </si>
  <si>
    <t>dxh</t>
  </si>
  <si>
    <t>dxhi</t>
  </si>
  <si>
    <t>cycle</t>
  </si>
  <si>
    <t>T (K)</t>
  </si>
  <si>
    <t>P (bar)</t>
  </si>
  <si>
    <t>h (kJ/kg)</t>
  </si>
  <si>
    <t>s (kJ/kg/K)</t>
  </si>
  <si>
    <t>V (m3/kg)</t>
  </si>
  <si>
    <t>u (kJ/kg)</t>
  </si>
  <si>
    <t>sigma(xq+)</t>
  </si>
  <si>
    <t>air</t>
  </si>
  <si>
    <t>gaz_brulés</t>
  </si>
  <si>
    <t>compression</t>
  </si>
  <si>
    <t>combustion</t>
  </si>
  <si>
    <t>sigma(tau+)</t>
  </si>
  <si>
    <t>Cv</t>
  </si>
  <si>
    <t>gamma</t>
  </si>
  <si>
    <t>type</t>
  </si>
  <si>
    <t>type_ener</t>
  </si>
  <si>
    <t>turbine</t>
  </si>
  <si>
    <t>xh (kJ/kg)</t>
  </si>
  <si>
    <t>Cp</t>
  </si>
  <si>
    <t>2 bis</t>
  </si>
  <si>
    <t>T0 exergie</t>
  </si>
  <si>
    <t>3c</t>
  </si>
  <si>
    <t>4a</t>
  </si>
  <si>
    <t>A</t>
  </si>
  <si>
    <t>B</t>
  </si>
  <si>
    <t>m ?Xh</t>
  </si>
  <si>
    <t>Bilan</t>
  </si>
  <si>
    <t>efficacité</t>
  </si>
  <si>
    <t>énergie payante</t>
  </si>
  <si>
    <t>énergie utile</t>
  </si>
  <si>
    <t>POINTS</t>
  </si>
  <si>
    <t>HRSG 2</t>
  </si>
  <si>
    <t>HRSG 1</t>
  </si>
  <si>
    <t>Balance</t>
  </si>
  <si>
    <t>effectiveness</t>
  </si>
  <si>
    <t>purchased energy</t>
  </si>
  <si>
    <t>useful energy</t>
  </si>
  <si>
    <t>T0 exergy</t>
  </si>
  <si>
    <t>name</t>
  </si>
  <si>
    <t>substance name</t>
  </si>
  <si>
    <t>quality</t>
  </si>
  <si>
    <t>PROCESSES</t>
  </si>
  <si>
    <t>inlet point</t>
  </si>
  <si>
    <t>outlet point</t>
  </si>
  <si>
    <t>refrigeration effect</t>
  </si>
  <si>
    <t>exchange</t>
  </si>
  <si>
    <t>useful</t>
  </si>
  <si>
    <t>other</t>
  </si>
  <si>
    <t>desuperheating</t>
  </si>
  <si>
    <t>compressor</t>
  </si>
  <si>
    <t>purchased</t>
  </si>
  <si>
    <t>throttling</t>
  </si>
  <si>
    <t>enthalpy balance</t>
  </si>
  <si>
    <t>exergy balance</t>
  </si>
  <si>
    <t>energy efficiency</t>
  </si>
  <si>
    <t>exergy efficiency</t>
  </si>
  <si>
    <t>water</t>
  </si>
  <si>
    <t>flow rate</t>
  </si>
  <si>
    <t>pump</t>
  </si>
  <si>
    <t>expansion</t>
  </si>
  <si>
    <t>condenser</t>
  </si>
  <si>
    <t>superheater</t>
  </si>
  <si>
    <t>evaporator</t>
  </si>
  <si>
    <t>economiser</t>
  </si>
  <si>
    <t>% overal losses</t>
  </si>
  <si>
    <t>HP turbine</t>
  </si>
  <si>
    <t>LP turbine</t>
  </si>
  <si>
    <t>extraction</t>
  </si>
  <si>
    <t>reheat</t>
  </si>
  <si>
    <t>mixer</t>
  </si>
  <si>
    <t>gas outlet</t>
  </si>
  <si>
    <t>fuel</t>
  </si>
  <si>
    <t>air inlet</t>
  </si>
  <si>
    <t>combustion chamber</t>
  </si>
  <si>
    <t>Montoir natural gas</t>
  </si>
  <si>
    <t>compressed air</t>
  </si>
  <si>
    <t>gas 1</t>
  </si>
  <si>
    <t>gas 2</t>
  </si>
  <si>
    <t>gas 3</t>
  </si>
  <si>
    <t>gas turbine</t>
  </si>
  <si>
    <t>HRSG 3</t>
  </si>
  <si>
    <t>component</t>
  </si>
  <si>
    <t>hot gas</t>
  </si>
  <si>
    <t>burnt gas</t>
  </si>
  <si>
    <t>expanded gas</t>
  </si>
  <si>
    <t>m ?h</t>
  </si>
  <si>
    <t>feedwater pump</t>
  </si>
  <si>
    <t>economizer</t>
  </si>
  <si>
    <t>vaporizer</t>
  </si>
  <si>
    <t>air compressor</t>
  </si>
  <si>
    <t>cogen inlet</t>
  </si>
  <si>
    <t>water cogen</t>
  </si>
  <si>
    <t>compressed gas</t>
  </si>
  <si>
    <t>cogen water</t>
  </si>
  <si>
    <t>cogen gas</t>
  </si>
  <si>
    <t>regen gas</t>
  </si>
  <si>
    <t>regen air</t>
  </si>
  <si>
    <t>gas compressor</t>
  </si>
  <si>
    <t>asp. / exhaust</t>
  </si>
  <si>
    <t>intake / exhaust</t>
  </si>
  <si>
    <t>exhaust</t>
  </si>
  <si>
    <t>CH4 ` methane</t>
  </si>
  <si>
    <t>regen</t>
  </si>
  <si>
    <t>R12</t>
  </si>
  <si>
    <t>propane</t>
  </si>
  <si>
    <t>ground return</t>
  </si>
  <si>
    <t>prop. glycol water 30%</t>
  </si>
  <si>
    <t>ground departure</t>
  </si>
  <si>
    <t>heating return</t>
  </si>
  <si>
    <t>heating</t>
  </si>
  <si>
    <t>heating departure</t>
  </si>
  <si>
    <t>heating 2</t>
  </si>
  <si>
    <t>heating 1</t>
  </si>
  <si>
    <t>cold source</t>
  </si>
  <si>
    <t>desuperheater</t>
  </si>
  <si>
    <t>heating circuit</t>
  </si>
  <si>
    <t>burnt gas inlet</t>
  </si>
  <si>
    <t>burnt gas outlet</t>
  </si>
  <si>
    <t>boiler</t>
  </si>
  <si>
    <t>Joule effect efficiency</t>
  </si>
  <si>
    <t>Cp (J/kg/K)</t>
  </si>
  <si>
    <t>mu (Pa s)</t>
  </si>
  <si>
    <t>lambda (W/m/K)</t>
  </si>
  <si>
    <t>dh (m)</t>
  </si>
  <si>
    <t>Re</t>
  </si>
  <si>
    <t>Pr</t>
  </si>
  <si>
    <t>Nu</t>
  </si>
  <si>
    <t>h (W/m2/K)</t>
  </si>
  <si>
    <t>1/U</t>
  </si>
  <si>
    <t>U</t>
  </si>
  <si>
    <t>UA</t>
  </si>
  <si>
    <t>A (m2)</t>
  </si>
  <si>
    <t>h brine 6350, h propane 10850</t>
  </si>
  <si>
    <t xml:space="preserve">average h  about 4000, exchange area of 1.05 m2 </t>
  </si>
  <si>
    <t>20 m coaxial  tube  of inside diameter 16 mm and 4mm spacing</t>
  </si>
  <si>
    <t>amplification factor</t>
  </si>
  <si>
    <t>prop. glycol</t>
  </si>
  <si>
    <t>gas exhaust</t>
  </si>
  <si>
    <t>feed water pump</t>
  </si>
  <si>
    <t xml:space="preserve">heat-power ratio </t>
  </si>
  <si>
    <t xml:space="preserve">overall efficiency </t>
  </si>
  <si>
    <t xml:space="preserve">mechanical efficiency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</si>
</sst>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_)"/>
    <numFmt numFmtId="181" formatCode="0_)"/>
    <numFmt numFmtId="182" formatCode="dd\-mmm_)"/>
    <numFmt numFmtId="183" formatCode="0.0%"/>
    <numFmt numFmtId="184" formatCode="0.0_)"/>
    <numFmt numFmtId="185" formatCode="0.000_)"/>
    <numFmt numFmtId="186" formatCode="0.0"/>
    <numFmt numFmtId="187" formatCode="0.000"/>
    <numFmt numFmtId="188" formatCode="[$-409]dddd\,\ mmmm\ dd\,\ yyyy"/>
    <numFmt numFmtId="189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sz val="10"/>
      <color indexed="12"/>
      <name val="Courier"/>
      <family val="3"/>
    </font>
    <font>
      <sz val="10"/>
      <color indexed="17"/>
      <name val="Courier"/>
      <family val="3"/>
    </font>
    <font>
      <sz val="10"/>
      <color indexed="8"/>
      <name val="Courier"/>
      <family val="3"/>
    </font>
    <font>
      <sz val="10"/>
      <color indexed="12"/>
      <name val="Symbol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0" fontId="0" fillId="0" borderId="0" xfId="0" applyAlignment="1">
      <alignment/>
    </xf>
    <xf numFmtId="180" fontId="0" fillId="0" borderId="0" xfId="0" applyNumberFormat="1" applyAlignment="1" applyProtection="1">
      <alignment/>
      <protection/>
    </xf>
    <xf numFmtId="10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80" fontId="2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80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81" fontId="5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18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1" fontId="2" fillId="0" borderId="13" xfId="0" applyNumberFormat="1" applyFont="1" applyBorder="1" applyAlignment="1" applyProtection="1">
      <alignment/>
      <protection/>
    </xf>
    <xf numFmtId="181" fontId="2" fillId="0" borderId="13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181" fontId="2" fillId="0" borderId="15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180" fontId="2" fillId="0" borderId="16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181" fontId="2" fillId="0" borderId="12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181" fontId="2" fillId="0" borderId="17" xfId="0" applyNumberFormat="1" applyFont="1" applyBorder="1" applyAlignment="1" applyProtection="1">
      <alignment/>
      <protection/>
    </xf>
    <xf numFmtId="180" fontId="0" fillId="0" borderId="16" xfId="0" applyNumberFormat="1" applyBorder="1" applyAlignment="1" applyProtection="1">
      <alignment/>
      <protection/>
    </xf>
    <xf numFmtId="0" fontId="2" fillId="0" borderId="16" xfId="0" applyFont="1" applyBorder="1" applyAlignment="1">
      <alignment/>
    </xf>
    <xf numFmtId="181" fontId="2" fillId="0" borderId="11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180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>
      <alignment/>
    </xf>
    <xf numFmtId="180" fontId="2" fillId="0" borderId="13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0" fontId="2" fillId="0" borderId="17" xfId="0" applyNumberFormat="1" applyFont="1" applyBorder="1" applyAlignment="1" applyProtection="1">
      <alignment horizontal="left"/>
      <protection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180" fontId="6" fillId="0" borderId="0" xfId="0" applyNumberFormat="1" applyFont="1" applyAlignment="1" applyProtection="1">
      <alignment horizontal="center"/>
      <protection/>
    </xf>
    <xf numFmtId="0" fontId="0" fillId="0" borderId="10" xfId="0" applyBorder="1" applyAlignment="1">
      <alignment/>
    </xf>
    <xf numFmtId="180" fontId="3" fillId="0" borderId="14" xfId="0" applyNumberFormat="1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80" fontId="0" fillId="0" borderId="11" xfId="0" applyNumberFormat="1" applyBorder="1" applyAlignment="1" applyProtection="1">
      <alignment/>
      <protection/>
    </xf>
    <xf numFmtId="10" fontId="3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180" fontId="3" fillId="0" borderId="12" xfId="0" applyNumberFormat="1" applyFont="1" applyBorder="1" applyAlignment="1" applyProtection="1">
      <alignment horizontal="left"/>
      <protection/>
    </xf>
    <xf numFmtId="10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9" fontId="2" fillId="0" borderId="13" xfId="0" applyNumberFormat="1" applyFont="1" applyBorder="1" applyAlignment="1" applyProtection="1">
      <alignment/>
      <protection/>
    </xf>
    <xf numFmtId="9" fontId="2" fillId="0" borderId="15" xfId="0" applyNumberFormat="1" applyFont="1" applyBorder="1" applyAlignment="1" applyProtection="1">
      <alignment/>
      <protection/>
    </xf>
    <xf numFmtId="9" fontId="2" fillId="0" borderId="17" xfId="0" applyNumberFormat="1" applyFont="1" applyBorder="1" applyAlignment="1" applyProtection="1">
      <alignment/>
      <protection/>
    </xf>
    <xf numFmtId="10" fontId="2" fillId="0" borderId="13" xfId="0" applyNumberFormat="1" applyFont="1" applyBorder="1" applyAlignment="1" applyProtection="1">
      <alignment/>
      <protection/>
    </xf>
    <xf numFmtId="10" fontId="2" fillId="0" borderId="17" xfId="0" applyNumberFormat="1" applyFont="1" applyBorder="1" applyAlignment="1" applyProtection="1">
      <alignment/>
      <protection/>
    </xf>
    <xf numFmtId="186" fontId="5" fillId="0" borderId="0" xfId="0" applyNumberFormat="1" applyFont="1" applyAlignment="1">
      <alignment/>
    </xf>
    <xf numFmtId="186" fontId="2" fillId="0" borderId="12" xfId="0" applyNumberFormat="1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186" fontId="4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" fillId="0" borderId="17" xfId="0" applyNumberFormat="1" applyFont="1" applyBorder="1" applyAlignment="1" applyProtection="1">
      <alignment/>
      <protection/>
    </xf>
    <xf numFmtId="183" fontId="2" fillId="0" borderId="17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6">
      <selection activeCell="K30" sqref="A1:IV16384"/>
    </sheetView>
  </sheetViews>
  <sheetFormatPr defaultColWidth="11.00390625" defaultRowHeight="12.75"/>
  <cols>
    <col min="1" max="1" width="20.125" style="0" customWidth="1"/>
    <col min="3" max="3" width="9.375" style="0" customWidth="1"/>
    <col min="9" max="9" width="17.875" style="0" customWidth="1"/>
  </cols>
  <sheetData>
    <row r="1" ht="12.75">
      <c r="A1" t="s">
        <v>36</v>
      </c>
    </row>
    <row r="2" spans="1:4" ht="12.75">
      <c r="A2" t="s">
        <v>37</v>
      </c>
      <c r="B2" t="s">
        <v>38</v>
      </c>
      <c r="C2" t="s">
        <v>39</v>
      </c>
      <c r="D2" t="s">
        <v>30</v>
      </c>
    </row>
    <row r="3" spans="1:4" ht="12.75">
      <c r="A3">
        <v>0.358</v>
      </c>
      <c r="B3">
        <v>890</v>
      </c>
      <c r="C3">
        <v>318</v>
      </c>
      <c r="D3">
        <v>288.15</v>
      </c>
    </row>
    <row r="6" spans="1:2" ht="12.75">
      <c r="A6" t="s">
        <v>40</v>
      </c>
      <c r="B6">
        <v>5</v>
      </c>
    </row>
    <row r="7" spans="1:13" ht="12.75" customHeight="1">
      <c r="A7" t="s">
        <v>48</v>
      </c>
      <c r="B7" t="s">
        <v>49</v>
      </c>
      <c r="C7" t="s">
        <v>10</v>
      </c>
      <c r="D7" t="s">
        <v>11</v>
      </c>
      <c r="E7" t="s">
        <v>50</v>
      </c>
      <c r="F7" t="s">
        <v>12</v>
      </c>
      <c r="G7" t="s">
        <v>13</v>
      </c>
      <c r="H7" t="s">
        <v>14</v>
      </c>
      <c r="I7" t="s">
        <v>15</v>
      </c>
      <c r="J7" t="s">
        <v>27</v>
      </c>
      <c r="K7" t="s">
        <v>28</v>
      </c>
      <c r="L7" t="s">
        <v>22</v>
      </c>
      <c r="M7" t="s">
        <v>23</v>
      </c>
    </row>
    <row r="8" spans="1:13" ht="12.75" customHeight="1">
      <c r="A8" t="s">
        <v>82</v>
      </c>
      <c r="B8" t="s">
        <v>17</v>
      </c>
      <c r="C8">
        <v>288.15</v>
      </c>
      <c r="D8">
        <v>1</v>
      </c>
      <c r="E8">
        <v>1</v>
      </c>
      <c r="F8">
        <v>-9.87037072</v>
      </c>
      <c r="G8">
        <v>0.128011156</v>
      </c>
      <c r="H8">
        <v>0.827301151</v>
      </c>
      <c r="I8">
        <v>-7.0423588</v>
      </c>
      <c r="J8">
        <v>-46.75678541</v>
      </c>
      <c r="K8">
        <v>1001.87780889</v>
      </c>
      <c r="L8">
        <v>714.77</v>
      </c>
      <c r="M8">
        <v>1.40167859</v>
      </c>
    </row>
    <row r="9" spans="1:13" ht="12.75" customHeight="1">
      <c r="A9">
        <v>2</v>
      </c>
      <c r="B9" t="s">
        <v>17</v>
      </c>
      <c r="C9">
        <v>478.91168594</v>
      </c>
      <c r="D9">
        <v>5</v>
      </c>
      <c r="E9">
        <v>1</v>
      </c>
      <c r="F9">
        <v>183.25513719</v>
      </c>
      <c r="G9">
        <v>0.179692562</v>
      </c>
      <c r="H9">
        <v>0.27499857</v>
      </c>
      <c r="I9">
        <v>131.31397944</v>
      </c>
      <c r="J9">
        <v>131.47672558</v>
      </c>
      <c r="K9">
        <v>1028.08780889</v>
      </c>
      <c r="L9">
        <v>740.98</v>
      </c>
      <c r="M9">
        <v>1.38747039</v>
      </c>
    </row>
    <row r="10" spans="1:13" ht="12.75" customHeight="1">
      <c r="A10">
        <v>3</v>
      </c>
      <c r="B10" t="s">
        <v>93</v>
      </c>
      <c r="C10">
        <v>1223.15</v>
      </c>
      <c r="D10">
        <v>5</v>
      </c>
      <c r="E10">
        <v>1</v>
      </c>
      <c r="F10">
        <v>1049.93097038</v>
      </c>
      <c r="G10">
        <v>1.33504875</v>
      </c>
      <c r="H10">
        <v>0.712191043</v>
      </c>
      <c r="I10">
        <v>780.59215525</v>
      </c>
      <c r="J10">
        <v>665.23667369</v>
      </c>
      <c r="K10">
        <v>1235.56988718</v>
      </c>
      <c r="L10">
        <v>944.44</v>
      </c>
      <c r="M10">
        <v>1.30825663</v>
      </c>
    </row>
    <row r="11" spans="1:13" ht="12.75" customHeight="1">
      <c r="A11" t="s">
        <v>110</v>
      </c>
      <c r="B11" t="s">
        <v>93</v>
      </c>
      <c r="C11">
        <v>873.2059598</v>
      </c>
      <c r="D11">
        <v>1</v>
      </c>
      <c r="E11">
        <v>1</v>
      </c>
      <c r="F11">
        <v>629.48849965</v>
      </c>
      <c r="G11">
        <v>1.39937799</v>
      </c>
      <c r="H11">
        <v>2.54216353</v>
      </c>
      <c r="I11">
        <v>462.02885347</v>
      </c>
      <c r="J11">
        <v>226.25773223</v>
      </c>
      <c r="K11">
        <v>1163.82988718</v>
      </c>
      <c r="L11">
        <v>872.7</v>
      </c>
      <c r="M11">
        <v>1.33359675</v>
      </c>
    </row>
    <row r="12" spans="1:13" ht="12.75" customHeight="1">
      <c r="A12" t="s">
        <v>81</v>
      </c>
      <c r="B12" t="s">
        <v>111</v>
      </c>
      <c r="C12">
        <v>288.15</v>
      </c>
      <c r="D12">
        <v>5</v>
      </c>
      <c r="E12">
        <v>1</v>
      </c>
      <c r="F12">
        <v>-21.75899241</v>
      </c>
      <c r="G12">
        <v>-0.820433584</v>
      </c>
      <c r="H12">
        <v>0.298661714</v>
      </c>
      <c r="I12">
        <v>-16.65432837</v>
      </c>
      <c r="J12">
        <v>214.6489449</v>
      </c>
      <c r="K12">
        <v>2197.65000359</v>
      </c>
      <c r="L12">
        <v>1679.41</v>
      </c>
      <c r="M12">
        <v>1.30858456</v>
      </c>
    </row>
    <row r="14" spans="1:2" ht="12.75">
      <c r="A14" t="s">
        <v>51</v>
      </c>
      <c r="B14">
        <v>6</v>
      </c>
    </row>
    <row r="15" spans="1:8" ht="12.75">
      <c r="A15" t="s">
        <v>48</v>
      </c>
      <c r="B15" t="s">
        <v>52</v>
      </c>
      <c r="C15" t="s">
        <v>53</v>
      </c>
      <c r="D15" t="s">
        <v>24</v>
      </c>
      <c r="E15" t="s">
        <v>95</v>
      </c>
      <c r="F15" t="s">
        <v>35</v>
      </c>
      <c r="G15" t="s">
        <v>25</v>
      </c>
      <c r="H15" t="s">
        <v>67</v>
      </c>
    </row>
    <row r="16" spans="1:8" ht="12.75">
      <c r="A16" t="s">
        <v>81</v>
      </c>
      <c r="B16" t="s">
        <v>81</v>
      </c>
      <c r="C16" t="s">
        <v>81</v>
      </c>
      <c r="D16" t="s">
        <v>55</v>
      </c>
      <c r="E16">
        <v>0</v>
      </c>
      <c r="F16">
        <v>0</v>
      </c>
      <c r="G16" t="s">
        <v>57</v>
      </c>
      <c r="H16">
        <v>0.0138136562</v>
      </c>
    </row>
    <row r="17" spans="1:8" ht="12.75">
      <c r="A17" t="s">
        <v>110</v>
      </c>
      <c r="B17" t="s">
        <v>110</v>
      </c>
      <c r="C17" t="s">
        <v>110</v>
      </c>
      <c r="D17" t="s">
        <v>55</v>
      </c>
      <c r="E17">
        <v>0</v>
      </c>
      <c r="F17">
        <v>0</v>
      </c>
      <c r="G17" t="s">
        <v>57</v>
      </c>
      <c r="H17">
        <v>0.793813656</v>
      </c>
    </row>
    <row r="18" spans="1:8" ht="12.75">
      <c r="A18" t="s">
        <v>82</v>
      </c>
      <c r="B18" t="s">
        <v>82</v>
      </c>
      <c r="C18" t="s">
        <v>82</v>
      </c>
      <c r="D18" t="s">
        <v>55</v>
      </c>
      <c r="E18">
        <v>0</v>
      </c>
      <c r="F18">
        <v>0</v>
      </c>
      <c r="G18" t="s">
        <v>57</v>
      </c>
      <c r="H18">
        <v>0.78</v>
      </c>
    </row>
    <row r="19" spans="1:8" ht="12.75">
      <c r="A19" t="s">
        <v>59</v>
      </c>
      <c r="B19" t="s">
        <v>82</v>
      </c>
      <c r="C19">
        <v>2</v>
      </c>
      <c r="D19" t="s">
        <v>19</v>
      </c>
      <c r="E19">
        <v>150.63789617</v>
      </c>
      <c r="F19">
        <v>139.02213857</v>
      </c>
      <c r="G19" t="s">
        <v>56</v>
      </c>
      <c r="H19">
        <v>0.78</v>
      </c>
    </row>
    <row r="20" spans="1:8" ht="12.75">
      <c r="A20" t="s">
        <v>26</v>
      </c>
      <c r="B20">
        <v>3</v>
      </c>
      <c r="C20" t="s">
        <v>110</v>
      </c>
      <c r="D20" t="s">
        <v>69</v>
      </c>
      <c r="E20">
        <v>-333.75297482</v>
      </c>
      <c r="F20">
        <v>-348.46747843</v>
      </c>
      <c r="G20" t="s">
        <v>56</v>
      </c>
      <c r="H20">
        <v>0.793813656</v>
      </c>
    </row>
    <row r="21" spans="1:8" ht="12.75">
      <c r="A21" t="s">
        <v>83</v>
      </c>
      <c r="B21">
        <v>2</v>
      </c>
      <c r="C21">
        <v>3</v>
      </c>
      <c r="D21" t="s">
        <v>20</v>
      </c>
      <c r="E21">
        <v>690.51053534</v>
      </c>
      <c r="F21">
        <v>425.52211023</v>
      </c>
      <c r="G21" t="s">
        <v>60</v>
      </c>
      <c r="H21">
        <v>0.793813656</v>
      </c>
    </row>
    <row r="23" spans="1:12" ht="12.75">
      <c r="A23" s="1"/>
      <c r="B23" s="7" t="s">
        <v>62</v>
      </c>
      <c r="C23" s="5"/>
      <c r="D23" s="6"/>
      <c r="E23" s="5"/>
      <c r="F23" s="7" t="s">
        <v>63</v>
      </c>
      <c r="G23" s="1"/>
      <c r="L23" s="1"/>
    </row>
    <row r="24" spans="2:12" ht="12.75">
      <c r="B24" s="1"/>
      <c r="C24" s="1"/>
      <c r="D24" s="1"/>
      <c r="F24" s="1"/>
      <c r="G24" s="1"/>
      <c r="H24" s="1"/>
      <c r="L24" s="1"/>
    </row>
    <row r="25" spans="1:9" ht="12.75">
      <c r="A25" s="18" t="s">
        <v>91</v>
      </c>
      <c r="B25" s="19" t="s">
        <v>5</v>
      </c>
      <c r="C25" s="43" t="s">
        <v>3</v>
      </c>
      <c r="D25" s="12" t="s">
        <v>4</v>
      </c>
      <c r="E25" s="13" t="s">
        <v>0</v>
      </c>
      <c r="F25" s="12" t="s">
        <v>6</v>
      </c>
      <c r="G25" s="25" t="s">
        <v>7</v>
      </c>
      <c r="H25" s="26" t="s">
        <v>8</v>
      </c>
      <c r="I25" s="27" t="s">
        <v>74</v>
      </c>
    </row>
    <row r="26" spans="1:9" ht="12.75">
      <c r="A26" s="20" t="str">
        <f>A19</f>
        <v>compressor</v>
      </c>
      <c r="B26" s="21">
        <f>E19</f>
        <v>150.63789617</v>
      </c>
      <c r="C26" s="8">
        <f>B26</f>
        <v>150.63789617</v>
      </c>
      <c r="D26" s="14"/>
      <c r="E26" s="15"/>
      <c r="F26" s="15"/>
      <c r="G26" s="28">
        <f>F19</f>
        <v>139.02213857</v>
      </c>
      <c r="H26" s="29">
        <f>C26+F26-G26</f>
        <v>11.615757599999995</v>
      </c>
      <c r="I26" s="54">
        <f>H26/$H$32</f>
        <v>0.02289290818400612</v>
      </c>
    </row>
    <row r="27" spans="1:9" ht="12.75">
      <c r="A27" s="20" t="str">
        <f>A20</f>
        <v>turbine</v>
      </c>
      <c r="B27" s="21">
        <f>E20</f>
        <v>-333.75297482</v>
      </c>
      <c r="C27" s="8">
        <f>B27</f>
        <v>-333.75297482</v>
      </c>
      <c r="D27" s="14"/>
      <c r="E27" s="15"/>
      <c r="F27" s="15"/>
      <c r="G27" s="28">
        <f>F20</f>
        <v>-348.46747843</v>
      </c>
      <c r="H27" s="29">
        <f>C27+F27-G27</f>
        <v>14.714503610000008</v>
      </c>
      <c r="I27" s="54">
        <f>H27/$H$32</f>
        <v>0.029000069708492966</v>
      </c>
    </row>
    <row r="28" spans="1:9" ht="12.75">
      <c r="A28" s="20" t="str">
        <f>A21</f>
        <v>combustion chamber</v>
      </c>
      <c r="B28" s="21">
        <f>E21</f>
        <v>690.51053534</v>
      </c>
      <c r="C28" s="9"/>
      <c r="D28" s="14">
        <f>B28</f>
        <v>690.51053534</v>
      </c>
      <c r="E28" s="17"/>
      <c r="F28" s="16">
        <f>D28</f>
        <v>690.51053534</v>
      </c>
      <c r="G28" s="28">
        <f>F21</f>
        <v>425.52211023</v>
      </c>
      <c r="H28" s="29">
        <f>C28+F28-G28</f>
        <v>264.98842511000004</v>
      </c>
      <c r="I28" s="54">
        <f>H28/$H$32</f>
        <v>0.5222522623808554</v>
      </c>
    </row>
    <row r="29" spans="1:12" ht="12.75">
      <c r="A29" s="20" t="s">
        <v>109</v>
      </c>
      <c r="B29" s="22"/>
      <c r="C29" s="9"/>
      <c r="D29" s="10"/>
      <c r="E29" s="9"/>
      <c r="F29" s="11"/>
      <c r="G29" s="28">
        <f>-J11*H21+J8*H19</f>
        <v>-216.07677023956532</v>
      </c>
      <c r="H29" s="29">
        <f>C29+F29-G29</f>
        <v>216.07677023956532</v>
      </c>
      <c r="I29" s="54">
        <f>H29/$H$32</f>
        <v>0.42585475972664555</v>
      </c>
      <c r="J29" s="2"/>
      <c r="L29" s="1"/>
    </row>
    <row r="30" spans="1:12" ht="12.75">
      <c r="A30" s="20"/>
      <c r="B30" s="22"/>
      <c r="C30" s="9"/>
      <c r="D30" s="10"/>
      <c r="E30" s="9"/>
      <c r="F30" s="11"/>
      <c r="G30" s="28"/>
      <c r="H30" s="29"/>
      <c r="I30" s="54"/>
      <c r="J30" s="2"/>
      <c r="L30" s="1"/>
    </row>
    <row r="31" spans="1:12" ht="12">
      <c r="A31" s="20"/>
      <c r="B31" s="22"/>
      <c r="C31" s="9"/>
      <c r="D31" s="10"/>
      <c r="E31" s="9"/>
      <c r="F31" s="11"/>
      <c r="G31" s="28"/>
      <c r="H31" s="29"/>
      <c r="I31" s="54"/>
      <c r="J31" s="2"/>
      <c r="L31" s="1"/>
    </row>
    <row r="32" spans="1:12" ht="12">
      <c r="A32" s="23" t="s">
        <v>9</v>
      </c>
      <c r="B32" s="24">
        <f>SUM(B26:B31)</f>
        <v>507.39545669000006</v>
      </c>
      <c r="C32" s="4">
        <f>SUM(C26:C31)</f>
        <v>-183.11507865000002</v>
      </c>
      <c r="D32" s="4">
        <f>SUM(D26:D31)</f>
        <v>690.51053534</v>
      </c>
      <c r="E32" s="1"/>
      <c r="G32" s="28">
        <f>SUM(G26:G31)</f>
        <v>1.3043467106399476E-07</v>
      </c>
      <c r="H32" s="30">
        <f>SUM(H26:H31)</f>
        <v>507.39545655956533</v>
      </c>
      <c r="I32" s="55">
        <f>SUM(I26:I31)</f>
        <v>1</v>
      </c>
      <c r="L32" s="1"/>
    </row>
    <row r="33" spans="1:12" ht="12">
      <c r="A33" s="44"/>
      <c r="B33" s="46"/>
      <c r="C33" s="48"/>
      <c r="D33" s="31"/>
      <c r="E33" s="32" t="s">
        <v>16</v>
      </c>
      <c r="F33" s="32"/>
      <c r="G33" s="33">
        <f>SUM(F26:F31)</f>
        <v>690.51053534</v>
      </c>
      <c r="H33" s="1"/>
      <c r="I33" s="2"/>
      <c r="J33" s="2"/>
      <c r="L33" s="1"/>
    </row>
    <row r="34" spans="1:8" ht="12">
      <c r="A34" s="34"/>
      <c r="B34" s="38"/>
      <c r="C34" s="39"/>
      <c r="D34" s="35"/>
      <c r="E34" s="36" t="s">
        <v>21</v>
      </c>
      <c r="F34" s="36"/>
      <c r="G34" s="37">
        <v>0</v>
      </c>
      <c r="H34" s="1"/>
    </row>
    <row r="35" spans="1:7" ht="12">
      <c r="A35" s="34"/>
      <c r="B35" s="38"/>
      <c r="C35" s="39"/>
      <c r="D35" s="38"/>
      <c r="E35" s="38"/>
      <c r="F35" s="38"/>
      <c r="G35" s="39"/>
    </row>
    <row r="36" spans="1:7" ht="12">
      <c r="A36" s="45" t="s">
        <v>64</v>
      </c>
      <c r="B36" s="47"/>
      <c r="C36" s="49">
        <f>ABS(C32)/(D32)</f>
        <v>0.2651879577186119</v>
      </c>
      <c r="D36" s="40" t="s">
        <v>65</v>
      </c>
      <c r="E36" s="41"/>
      <c r="F36" s="58">
        <f>1-(H32)/(G34+G33)</f>
        <v>0.26518795790750793</v>
      </c>
      <c r="G36" s="4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1"/>
  <sheetViews>
    <sheetView tabSelected="1" zoomScalePageLayoutView="0" workbookViewId="0" topLeftCell="A1">
      <selection activeCell="B21" sqref="B21"/>
    </sheetView>
  </sheetViews>
  <sheetFormatPr defaultColWidth="11.00390625" defaultRowHeight="12.75"/>
  <cols>
    <col min="2" max="2" width="27.125" style="0" customWidth="1"/>
  </cols>
  <sheetData>
    <row r="1" spans="3:5" ht="12">
      <c r="C1" s="66" t="s">
        <v>146</v>
      </c>
      <c r="E1" s="66" t="s">
        <v>114</v>
      </c>
    </row>
    <row r="2" spans="2:5" ht="12">
      <c r="B2" s="38" t="s">
        <v>130</v>
      </c>
      <c r="C2" s="38">
        <v>3890</v>
      </c>
      <c r="E2" s="38">
        <v>2450</v>
      </c>
    </row>
    <row r="3" spans="2:5" ht="12">
      <c r="B3" s="38" t="s">
        <v>131</v>
      </c>
      <c r="C3" s="38">
        <v>0.005</v>
      </c>
      <c r="E3" s="67">
        <v>0.000133</v>
      </c>
    </row>
    <row r="4" spans="2:5" ht="12">
      <c r="B4" s="38" t="s">
        <v>132</v>
      </c>
      <c r="C4" s="38">
        <v>0.44</v>
      </c>
      <c r="E4" s="38">
        <v>0.11</v>
      </c>
    </row>
    <row r="5" spans="2:5" ht="12">
      <c r="B5" s="38" t="s">
        <v>133</v>
      </c>
      <c r="C5" s="38">
        <v>0.02</v>
      </c>
      <c r="E5" s="38">
        <v>0.016</v>
      </c>
    </row>
    <row r="6" spans="2:5" ht="12">
      <c r="B6" s="38" t="s">
        <v>134</v>
      </c>
      <c r="C6" s="38">
        <v>20000</v>
      </c>
      <c r="E6" s="68">
        <v>77000</v>
      </c>
    </row>
    <row r="7" spans="2:5" ht="12">
      <c r="B7" s="38" t="s">
        <v>135</v>
      </c>
      <c r="C7" s="68">
        <f>C3*C2/C4</f>
        <v>44.20454545454545</v>
      </c>
      <c r="E7" s="68">
        <f>E3*E2/E4</f>
        <v>2.9622727272727274</v>
      </c>
    </row>
    <row r="8" spans="2:5" ht="12">
      <c r="B8" s="38" t="s">
        <v>145</v>
      </c>
      <c r="C8" s="38">
        <v>1</v>
      </c>
      <c r="E8" s="38">
        <v>5.48</v>
      </c>
    </row>
    <row r="9" spans="2:5" ht="12">
      <c r="B9" s="38" t="s">
        <v>136</v>
      </c>
      <c r="C9" s="69">
        <f>0.023*C6^0.8*C7^0.4</f>
        <v>288.8940546024415</v>
      </c>
      <c r="E9" s="69">
        <f>0.023*E6^0.8*E7^0.4</f>
        <v>288.1180270730438</v>
      </c>
    </row>
    <row r="10" spans="2:5" ht="12">
      <c r="B10" s="38" t="s">
        <v>137</v>
      </c>
      <c r="C10" s="69">
        <f>C4*C9/C5*C8</f>
        <v>6355.669201253712</v>
      </c>
      <c r="E10" s="69">
        <f>E4*E9/E5*E8</f>
        <v>10854.846669976925</v>
      </c>
    </row>
    <row r="12" spans="2:5" ht="12">
      <c r="B12" s="38" t="s">
        <v>138</v>
      </c>
      <c r="E12" s="38">
        <f>1/C10+1/E10</f>
        <v>0.00024946459060478965</v>
      </c>
    </row>
    <row r="13" spans="2:5" ht="12">
      <c r="B13" s="38" t="s">
        <v>139</v>
      </c>
      <c r="E13" s="69">
        <f>1/E12</f>
        <v>4008.5849361452433</v>
      </c>
    </row>
    <row r="14" spans="2:5" ht="12">
      <c r="B14" s="38" t="s">
        <v>140</v>
      </c>
      <c r="E14" s="38">
        <v>4200</v>
      </c>
    </row>
    <row r="15" spans="2:5" ht="12">
      <c r="B15" s="70" t="s">
        <v>141</v>
      </c>
      <c r="C15" s="38"/>
      <c r="D15" s="38"/>
      <c r="E15" s="71">
        <f>E14/E13</f>
        <v>1.0477512805401166</v>
      </c>
    </row>
    <row r="16" spans="2:5" ht="12">
      <c r="B16" s="38"/>
      <c r="C16" s="38"/>
      <c r="D16" s="38"/>
      <c r="E16" s="38"/>
    </row>
    <row r="19" ht="12">
      <c r="B19" t="s">
        <v>144</v>
      </c>
    </row>
    <row r="20" ht="12">
      <c r="B20" t="s">
        <v>142</v>
      </c>
    </row>
    <row r="21" ht="12">
      <c r="B21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34">
      <selection activeCell="D63" sqref="D63"/>
    </sheetView>
  </sheetViews>
  <sheetFormatPr defaultColWidth="11.00390625" defaultRowHeight="12.75"/>
  <cols>
    <col min="1" max="1" width="19.625" style="0" customWidth="1"/>
    <col min="9" max="9" width="17.875" style="0" customWidth="1"/>
  </cols>
  <sheetData>
    <row r="1" ht="12.75">
      <c r="A1" t="s">
        <v>43</v>
      </c>
    </row>
    <row r="2" spans="1:4" ht="12.75">
      <c r="A2" t="s">
        <v>44</v>
      </c>
      <c r="B2" t="s">
        <v>45</v>
      </c>
      <c r="C2" t="s">
        <v>46</v>
      </c>
      <c r="D2" t="s">
        <v>47</v>
      </c>
    </row>
    <row r="3" spans="1:4" ht="12.75">
      <c r="A3">
        <v>0.483</v>
      </c>
      <c r="B3">
        <v>38134</v>
      </c>
      <c r="C3">
        <v>18407</v>
      </c>
      <c r="D3">
        <v>288.15</v>
      </c>
    </row>
    <row r="6" spans="1:2" ht="12.75">
      <c r="A6" t="s">
        <v>40</v>
      </c>
      <c r="B6">
        <v>14</v>
      </c>
    </row>
    <row r="7" spans="1:13" ht="12.75">
      <c r="A7" t="s">
        <v>48</v>
      </c>
      <c r="B7" t="s">
        <v>49</v>
      </c>
      <c r="C7" t="s">
        <v>10</v>
      </c>
      <c r="D7" t="s">
        <v>11</v>
      </c>
      <c r="E7" t="s">
        <v>50</v>
      </c>
      <c r="F7" t="s">
        <v>12</v>
      </c>
      <c r="G7" t="s">
        <v>13</v>
      </c>
      <c r="H7" t="s">
        <v>14</v>
      </c>
      <c r="I7" t="s">
        <v>15</v>
      </c>
      <c r="J7" t="s">
        <v>27</v>
      </c>
      <c r="K7" t="s">
        <v>28</v>
      </c>
      <c r="L7" t="s">
        <v>22</v>
      </c>
      <c r="M7" t="s">
        <v>23</v>
      </c>
    </row>
    <row r="8" spans="1:13" ht="12.75">
      <c r="A8">
        <v>1</v>
      </c>
      <c r="B8" t="s">
        <v>66</v>
      </c>
      <c r="C8">
        <v>297.24951</v>
      </c>
      <c r="D8">
        <v>0.03</v>
      </c>
      <c r="E8">
        <v>0</v>
      </c>
      <c r="F8">
        <v>101.04078735</v>
      </c>
      <c r="G8">
        <v>0.354516393</v>
      </c>
      <c r="H8">
        <v>0.00100266274</v>
      </c>
      <c r="I8">
        <v>101.03777936</v>
      </c>
      <c r="J8">
        <v>-1.11311126</v>
      </c>
      <c r="K8">
        <v>0</v>
      </c>
      <c r="L8">
        <v>0</v>
      </c>
      <c r="M8">
        <v>0</v>
      </c>
    </row>
    <row r="9" spans="1:13" ht="12.75">
      <c r="A9">
        <v>2</v>
      </c>
      <c r="B9" t="s">
        <v>66</v>
      </c>
      <c r="C9">
        <v>297.46958432</v>
      </c>
      <c r="D9">
        <v>120</v>
      </c>
      <c r="E9">
        <v>0</v>
      </c>
      <c r="F9">
        <v>113.03796694</v>
      </c>
      <c r="G9">
        <v>0.354516599</v>
      </c>
      <c r="H9">
        <v>0.000997396122</v>
      </c>
      <c r="I9">
        <v>101.06921348</v>
      </c>
      <c r="J9">
        <v>10.88400894</v>
      </c>
      <c r="K9">
        <v>0</v>
      </c>
      <c r="L9">
        <v>0</v>
      </c>
      <c r="M9">
        <v>0</v>
      </c>
    </row>
    <row r="10" spans="1:13" ht="12.75">
      <c r="A10">
        <v>3</v>
      </c>
      <c r="B10" t="s">
        <v>66</v>
      </c>
      <c r="C10">
        <v>793.15</v>
      </c>
      <c r="D10">
        <v>110</v>
      </c>
      <c r="E10">
        <v>1</v>
      </c>
      <c r="F10">
        <v>3413.74844123</v>
      </c>
      <c r="G10">
        <v>6.60924155</v>
      </c>
      <c r="H10">
        <v>0.0305751169</v>
      </c>
      <c r="I10">
        <v>3077.42215502</v>
      </c>
      <c r="J10">
        <v>1509.29549001</v>
      </c>
      <c r="K10">
        <v>0</v>
      </c>
      <c r="L10">
        <v>0</v>
      </c>
      <c r="M10">
        <v>0</v>
      </c>
    </row>
    <row r="11" spans="1:13" ht="12.75">
      <c r="A11" t="s">
        <v>1</v>
      </c>
      <c r="B11" t="s">
        <v>66</v>
      </c>
      <c r="C11">
        <v>596.51065</v>
      </c>
      <c r="D11">
        <v>118</v>
      </c>
      <c r="E11">
        <v>0</v>
      </c>
      <c r="F11">
        <v>1483.60914413</v>
      </c>
      <c r="G11">
        <v>3.48418906</v>
      </c>
      <c r="H11">
        <v>0.00151898122</v>
      </c>
      <c r="I11">
        <v>1465.6851657</v>
      </c>
      <c r="J11">
        <v>479.64006506</v>
      </c>
      <c r="K11">
        <v>0</v>
      </c>
      <c r="L11">
        <v>0</v>
      </c>
      <c r="M11">
        <v>0</v>
      </c>
    </row>
    <row r="12" spans="1:13" ht="12.75">
      <c r="A12" t="s">
        <v>2</v>
      </c>
      <c r="B12" t="s">
        <v>66</v>
      </c>
      <c r="C12">
        <v>596.5511</v>
      </c>
      <c r="D12">
        <v>115</v>
      </c>
      <c r="E12">
        <v>1</v>
      </c>
      <c r="F12">
        <v>2714.75383149</v>
      </c>
      <c r="G12">
        <v>5.55566064</v>
      </c>
      <c r="H12">
        <v>0.0153963873</v>
      </c>
      <c r="I12">
        <v>2537.69537744</v>
      </c>
      <c r="J12">
        <v>1113.89021762</v>
      </c>
      <c r="K12">
        <v>0</v>
      </c>
      <c r="L12">
        <v>0</v>
      </c>
      <c r="M12">
        <v>0</v>
      </c>
    </row>
    <row r="13" spans="1:13" ht="12.75">
      <c r="A13">
        <v>4</v>
      </c>
      <c r="B13" t="s">
        <v>66</v>
      </c>
      <c r="C13">
        <v>297.24951187</v>
      </c>
      <c r="D13">
        <v>0.03</v>
      </c>
      <c r="E13">
        <v>0.849717411</v>
      </c>
      <c r="F13">
        <v>2178.29854301</v>
      </c>
      <c r="G13">
        <v>7.34269221</v>
      </c>
      <c r="H13">
        <v>38.80444364</v>
      </c>
      <c r="I13">
        <v>2061.88521209</v>
      </c>
      <c r="J13">
        <v>62.50178351</v>
      </c>
      <c r="K13">
        <v>0</v>
      </c>
      <c r="L13">
        <v>0</v>
      </c>
      <c r="M13">
        <v>0</v>
      </c>
    </row>
    <row r="14" spans="1:13" ht="12.75">
      <c r="A14" t="s">
        <v>81</v>
      </c>
      <c r="B14" t="s">
        <v>84</v>
      </c>
      <c r="C14">
        <v>291.15</v>
      </c>
      <c r="D14">
        <v>20</v>
      </c>
      <c r="E14">
        <v>1</v>
      </c>
      <c r="F14">
        <v>-14.29881705</v>
      </c>
      <c r="G14">
        <v>-1.17391809</v>
      </c>
      <c r="H14">
        <v>0.0657388215</v>
      </c>
      <c r="I14">
        <v>-11.20549109</v>
      </c>
      <c r="J14">
        <v>323.96568153</v>
      </c>
      <c r="K14">
        <v>2078.01043255</v>
      </c>
      <c r="L14">
        <v>1626.43</v>
      </c>
      <c r="M14">
        <v>1.27765132</v>
      </c>
    </row>
    <row r="15" spans="1:13" ht="12.75">
      <c r="A15" t="s">
        <v>82</v>
      </c>
      <c r="B15" t="s">
        <v>17</v>
      </c>
      <c r="C15">
        <v>288.15</v>
      </c>
      <c r="D15">
        <v>1</v>
      </c>
      <c r="E15">
        <v>1</v>
      </c>
      <c r="F15">
        <v>-9.87037072</v>
      </c>
      <c r="G15">
        <v>0.128011156</v>
      </c>
      <c r="H15">
        <v>0.827301151</v>
      </c>
      <c r="I15">
        <v>-7.0423588</v>
      </c>
      <c r="J15">
        <v>-46.75678541</v>
      </c>
      <c r="K15">
        <v>1001.87780889</v>
      </c>
      <c r="L15">
        <v>714.77</v>
      </c>
      <c r="M15">
        <v>1.40167859</v>
      </c>
    </row>
    <row r="16" spans="1:13" ht="12.75">
      <c r="A16" t="s">
        <v>85</v>
      </c>
      <c r="B16" t="s">
        <v>17</v>
      </c>
      <c r="C16">
        <v>715.77148438</v>
      </c>
      <c r="D16">
        <v>16</v>
      </c>
      <c r="E16">
        <v>1</v>
      </c>
      <c r="F16">
        <v>432.84312844</v>
      </c>
      <c r="G16">
        <v>0.268478295</v>
      </c>
      <c r="H16">
        <v>0.128439739</v>
      </c>
      <c r="I16">
        <v>312.89767295</v>
      </c>
      <c r="J16">
        <v>355.48110768</v>
      </c>
      <c r="K16">
        <v>1080.19780889</v>
      </c>
      <c r="L16">
        <v>793.09</v>
      </c>
      <c r="M16">
        <v>1.36201164</v>
      </c>
    </row>
    <row r="17" spans="1:13" ht="12.75">
      <c r="A17" t="s">
        <v>92</v>
      </c>
      <c r="B17" t="s">
        <v>18</v>
      </c>
      <c r="C17">
        <v>1393.15</v>
      </c>
      <c r="D17">
        <v>16</v>
      </c>
      <c r="E17">
        <v>1</v>
      </c>
      <c r="F17">
        <v>1258.36353885</v>
      </c>
      <c r="G17">
        <v>1.15252049</v>
      </c>
      <c r="H17">
        <v>0.252984276</v>
      </c>
      <c r="I17">
        <v>940.17155119</v>
      </c>
      <c r="J17">
        <v>926.26475985</v>
      </c>
      <c r="K17">
        <v>1258.04648921</v>
      </c>
      <c r="L17">
        <v>967.5</v>
      </c>
      <c r="M17">
        <v>1.30030645</v>
      </c>
    </row>
    <row r="18" spans="1:13" ht="12.75">
      <c r="A18" t="s">
        <v>94</v>
      </c>
      <c r="B18" t="s">
        <v>18</v>
      </c>
      <c r="C18">
        <v>832.59277344</v>
      </c>
      <c r="D18">
        <v>1.3</v>
      </c>
      <c r="E18">
        <v>1</v>
      </c>
      <c r="F18">
        <v>580.70675392</v>
      </c>
      <c r="G18">
        <v>1.26192815</v>
      </c>
      <c r="H18">
        <v>1.86082236</v>
      </c>
      <c r="I18">
        <v>425.38270044</v>
      </c>
      <c r="J18">
        <v>217.08215671</v>
      </c>
      <c r="K18">
        <v>1150.66648921</v>
      </c>
      <c r="L18">
        <v>860.12</v>
      </c>
      <c r="M18">
        <v>1.33779762</v>
      </c>
    </row>
    <row r="19" spans="1:13" ht="12.75">
      <c r="A19" t="s">
        <v>86</v>
      </c>
      <c r="B19" t="s">
        <v>18</v>
      </c>
      <c r="C19">
        <v>753.65698991</v>
      </c>
      <c r="D19">
        <v>1.2</v>
      </c>
      <c r="E19">
        <v>1</v>
      </c>
      <c r="F19">
        <v>490.62826363</v>
      </c>
      <c r="G19">
        <v>1.17153204</v>
      </c>
      <c r="H19">
        <v>1.82476994</v>
      </c>
      <c r="I19">
        <v>358.23872493</v>
      </c>
      <c r="J19">
        <v>153.05130511</v>
      </c>
      <c r="K19">
        <v>1131.54648921</v>
      </c>
      <c r="L19">
        <v>841</v>
      </c>
      <c r="M19">
        <v>1.3454774</v>
      </c>
    </row>
    <row r="20" spans="1:13" ht="12.75">
      <c r="A20" t="s">
        <v>87</v>
      </c>
      <c r="B20" t="s">
        <v>18</v>
      </c>
      <c r="C20">
        <v>611.20864541</v>
      </c>
      <c r="D20">
        <v>1.1</v>
      </c>
      <c r="E20">
        <v>1</v>
      </c>
      <c r="F20">
        <v>331.97231234</v>
      </c>
      <c r="G20">
        <v>0.963607869</v>
      </c>
      <c r="H20">
        <v>1.61440478</v>
      </c>
      <c r="I20">
        <v>240.97064003</v>
      </c>
      <c r="J20">
        <v>54.30870488</v>
      </c>
      <c r="K20">
        <v>1095.89648921</v>
      </c>
      <c r="L20">
        <v>805.35</v>
      </c>
      <c r="M20">
        <v>1.36077046</v>
      </c>
    </row>
    <row r="21" spans="1:13" ht="12.75">
      <c r="A21" t="s">
        <v>88</v>
      </c>
      <c r="B21" t="s">
        <v>18</v>
      </c>
      <c r="C21">
        <v>447.02336711</v>
      </c>
      <c r="D21">
        <v>1</v>
      </c>
      <c r="E21">
        <v>1</v>
      </c>
      <c r="F21">
        <v>155.34865782</v>
      </c>
      <c r="G21">
        <v>0.655094872</v>
      </c>
      <c r="H21">
        <v>1.2988107</v>
      </c>
      <c r="I21">
        <v>112.05044169</v>
      </c>
      <c r="J21">
        <v>-33.41692941</v>
      </c>
      <c r="K21">
        <v>1056.48648921</v>
      </c>
      <c r="L21">
        <v>765.94</v>
      </c>
      <c r="M21">
        <v>1.37933322</v>
      </c>
    </row>
    <row r="23" spans="1:2" ht="12.75">
      <c r="A23" t="s">
        <v>51</v>
      </c>
      <c r="B23">
        <v>15</v>
      </c>
    </row>
    <row r="24" spans="1:8" ht="12.75">
      <c r="A24" t="s">
        <v>48</v>
      </c>
      <c r="B24" t="s">
        <v>52</v>
      </c>
      <c r="C24" t="s">
        <v>53</v>
      </c>
      <c r="D24" t="s">
        <v>24</v>
      </c>
      <c r="E24" t="s">
        <v>95</v>
      </c>
      <c r="F24" t="s">
        <v>35</v>
      </c>
      <c r="G24" t="s">
        <v>25</v>
      </c>
      <c r="H24" t="s">
        <v>67</v>
      </c>
    </row>
    <row r="25" spans="1:8" ht="12.75">
      <c r="A25" t="s">
        <v>147</v>
      </c>
      <c r="B25" t="s">
        <v>88</v>
      </c>
      <c r="C25" t="s">
        <v>88</v>
      </c>
      <c r="D25" t="s">
        <v>55</v>
      </c>
      <c r="E25">
        <v>0</v>
      </c>
      <c r="F25">
        <v>0</v>
      </c>
      <c r="G25" t="s">
        <v>57</v>
      </c>
      <c r="H25">
        <v>45.78305192</v>
      </c>
    </row>
    <row r="26" spans="1:8" ht="12.75">
      <c r="A26" t="s">
        <v>90</v>
      </c>
      <c r="B26" t="s">
        <v>87</v>
      </c>
      <c r="C26" t="s">
        <v>88</v>
      </c>
      <c r="D26" t="s">
        <v>55</v>
      </c>
      <c r="E26">
        <v>-8086.36994538</v>
      </c>
      <c r="F26">
        <v>-4016.34726948</v>
      </c>
      <c r="G26" t="s">
        <v>57</v>
      </c>
      <c r="H26">
        <v>45.78305192</v>
      </c>
    </row>
    <row r="27" spans="1:8" ht="12.75">
      <c r="A27" t="s">
        <v>41</v>
      </c>
      <c r="B27" t="s">
        <v>86</v>
      </c>
      <c r="C27" t="s">
        <v>87</v>
      </c>
      <c r="D27" t="s">
        <v>55</v>
      </c>
      <c r="E27">
        <v>-7263.75365538</v>
      </c>
      <c r="F27">
        <v>-4520.73759308</v>
      </c>
      <c r="G27" t="s">
        <v>57</v>
      </c>
      <c r="H27">
        <v>45.78305192</v>
      </c>
    </row>
    <row r="28" spans="1:8" ht="12.75">
      <c r="A28" t="s">
        <v>42</v>
      </c>
      <c r="B28" t="s">
        <v>94</v>
      </c>
      <c r="C28" t="s">
        <v>86</v>
      </c>
      <c r="D28" t="s">
        <v>55</v>
      </c>
      <c r="E28">
        <v>-4124.0681976</v>
      </c>
      <c r="F28">
        <v>-2931.52780328</v>
      </c>
      <c r="G28" t="s">
        <v>57</v>
      </c>
      <c r="H28">
        <v>45.78305192</v>
      </c>
    </row>
    <row r="29" spans="1:8" ht="12.75">
      <c r="A29" t="s">
        <v>82</v>
      </c>
      <c r="B29" t="s">
        <v>82</v>
      </c>
      <c r="C29" t="s">
        <v>82</v>
      </c>
      <c r="D29" t="s">
        <v>55</v>
      </c>
      <c r="E29">
        <v>0</v>
      </c>
      <c r="F29">
        <v>0</v>
      </c>
      <c r="G29" t="s">
        <v>57</v>
      </c>
      <c r="H29">
        <v>45</v>
      </c>
    </row>
    <row r="30" spans="1:8" ht="12.75">
      <c r="A30" t="s">
        <v>81</v>
      </c>
      <c r="B30" t="s">
        <v>81</v>
      </c>
      <c r="C30" t="s">
        <v>81</v>
      </c>
      <c r="D30" t="s">
        <v>55</v>
      </c>
      <c r="E30">
        <v>0</v>
      </c>
      <c r="F30">
        <v>0</v>
      </c>
      <c r="G30" t="s">
        <v>57</v>
      </c>
      <c r="H30">
        <v>0.78305192</v>
      </c>
    </row>
    <row r="31" spans="1:8" ht="12.75">
      <c r="A31" t="s">
        <v>148</v>
      </c>
      <c r="B31">
        <v>1</v>
      </c>
      <c r="C31">
        <v>2</v>
      </c>
      <c r="D31" t="s">
        <v>19</v>
      </c>
      <c r="E31">
        <v>70.78335959</v>
      </c>
      <c r="F31">
        <v>70.78300921</v>
      </c>
      <c r="G31" t="s">
        <v>56</v>
      </c>
      <c r="H31">
        <v>5.9</v>
      </c>
    </row>
    <row r="32" spans="1:8" ht="12.75">
      <c r="A32" t="s">
        <v>26</v>
      </c>
      <c r="B32">
        <v>3</v>
      </c>
      <c r="C32">
        <v>4</v>
      </c>
      <c r="D32" t="s">
        <v>69</v>
      </c>
      <c r="E32">
        <v>-7289.15439952</v>
      </c>
      <c r="F32">
        <v>-8536.08286837</v>
      </c>
      <c r="G32" t="s">
        <v>56</v>
      </c>
      <c r="H32">
        <v>5.9</v>
      </c>
    </row>
    <row r="33" spans="1:8" ht="12.75">
      <c r="A33" t="s">
        <v>70</v>
      </c>
      <c r="B33">
        <v>4</v>
      </c>
      <c r="C33">
        <v>1</v>
      </c>
      <c r="D33" t="s">
        <v>55</v>
      </c>
      <c r="E33">
        <v>-12255.82075836</v>
      </c>
      <c r="F33">
        <v>-375.32787917</v>
      </c>
      <c r="G33" t="s">
        <v>57</v>
      </c>
      <c r="H33">
        <v>5.9</v>
      </c>
    </row>
    <row r="34" spans="1:8" ht="12.75">
      <c r="A34" t="s">
        <v>97</v>
      </c>
      <c r="B34">
        <v>2</v>
      </c>
      <c r="C34" t="s">
        <v>1</v>
      </c>
      <c r="D34" t="s">
        <v>55</v>
      </c>
      <c r="E34">
        <v>8086.36994537</v>
      </c>
      <c r="F34">
        <v>2765.6607311</v>
      </c>
      <c r="G34" t="s">
        <v>57</v>
      </c>
      <c r="H34">
        <v>5.9</v>
      </c>
    </row>
    <row r="35" spans="1:8" ht="12.75">
      <c r="A35" t="s">
        <v>71</v>
      </c>
      <c r="B35" t="s">
        <v>2</v>
      </c>
      <c r="C35">
        <v>3</v>
      </c>
      <c r="D35" t="s">
        <v>55</v>
      </c>
      <c r="E35">
        <v>4124.06819746</v>
      </c>
      <c r="F35">
        <v>2332.89110711</v>
      </c>
      <c r="G35" t="s">
        <v>57</v>
      </c>
      <c r="H35">
        <v>5.9</v>
      </c>
    </row>
    <row r="36" spans="1:8" ht="12.75">
      <c r="A36" t="s">
        <v>98</v>
      </c>
      <c r="B36" t="s">
        <v>1</v>
      </c>
      <c r="C36" t="s">
        <v>2</v>
      </c>
      <c r="D36" t="s">
        <v>55</v>
      </c>
      <c r="E36">
        <v>7263.75365546</v>
      </c>
      <c r="F36">
        <v>3742.07590012</v>
      </c>
      <c r="G36" t="s">
        <v>57</v>
      </c>
      <c r="H36">
        <v>5.9</v>
      </c>
    </row>
    <row r="37" spans="1:8" ht="12.75">
      <c r="A37" t="s">
        <v>99</v>
      </c>
      <c r="B37" t="s">
        <v>82</v>
      </c>
      <c r="C37" t="s">
        <v>85</v>
      </c>
      <c r="D37" t="s">
        <v>19</v>
      </c>
      <c r="E37">
        <v>19922.10746204</v>
      </c>
      <c r="F37">
        <v>18100.70518891</v>
      </c>
      <c r="G37" t="s">
        <v>56</v>
      </c>
      <c r="H37">
        <v>45</v>
      </c>
    </row>
    <row r="38" spans="1:8" ht="12.75">
      <c r="A38" t="s">
        <v>89</v>
      </c>
      <c r="B38" t="s">
        <v>92</v>
      </c>
      <c r="C38" t="s">
        <v>94</v>
      </c>
      <c r="D38" t="s">
        <v>69</v>
      </c>
      <c r="E38">
        <v>-31025.19576836</v>
      </c>
      <c r="F38">
        <v>-32468.54394033</v>
      </c>
      <c r="G38" t="s">
        <v>56</v>
      </c>
      <c r="H38">
        <v>45.78305192</v>
      </c>
    </row>
    <row r="39" spans="1:8" ht="12.75">
      <c r="A39" t="s">
        <v>83</v>
      </c>
      <c r="B39" t="s">
        <v>85</v>
      </c>
      <c r="C39" t="s">
        <v>92</v>
      </c>
      <c r="D39" t="s">
        <v>20</v>
      </c>
      <c r="E39">
        <v>38133.78245316</v>
      </c>
      <c r="F39">
        <v>26410.57774631</v>
      </c>
      <c r="G39" t="s">
        <v>60</v>
      </c>
      <c r="H39">
        <v>45.78305192</v>
      </c>
    </row>
    <row r="42" spans="1:12" ht="12.75">
      <c r="A42" s="1"/>
      <c r="B42" s="7" t="s">
        <v>62</v>
      </c>
      <c r="C42" s="5"/>
      <c r="D42" s="6"/>
      <c r="E42" s="5"/>
      <c r="F42" s="7" t="s">
        <v>63</v>
      </c>
      <c r="G42" s="1"/>
      <c r="L42" s="1"/>
    </row>
    <row r="43" spans="2:12" ht="12.75">
      <c r="B43" s="1"/>
      <c r="C43" s="1"/>
      <c r="D43" s="1"/>
      <c r="F43" s="1"/>
      <c r="G43" s="1"/>
      <c r="H43" s="1"/>
      <c r="L43" s="1"/>
    </row>
    <row r="44" spans="1:9" ht="12.75">
      <c r="A44" s="18" t="s">
        <v>91</v>
      </c>
      <c r="B44" s="19" t="s">
        <v>5</v>
      </c>
      <c r="C44" s="43" t="s">
        <v>3</v>
      </c>
      <c r="D44" s="12" t="s">
        <v>4</v>
      </c>
      <c r="E44" s="13" t="s">
        <v>0</v>
      </c>
      <c r="F44" s="12" t="s">
        <v>6</v>
      </c>
      <c r="G44" s="25" t="s">
        <v>7</v>
      </c>
      <c r="H44" s="26" t="s">
        <v>8</v>
      </c>
      <c r="I44" s="27" t="s">
        <v>74</v>
      </c>
    </row>
    <row r="45" spans="1:9" ht="12.75">
      <c r="A45" s="20" t="str">
        <f>A26</f>
        <v>HRSG 3</v>
      </c>
      <c r="B45" s="21">
        <f>E26/1000</f>
        <v>-8.08636994538</v>
      </c>
      <c r="C45" s="9"/>
      <c r="D45" s="14">
        <f aca="true" t="shared" si="0" ref="D45:D50">B45</f>
        <v>-8.08636994538</v>
      </c>
      <c r="E45" s="15"/>
      <c r="F45" s="15"/>
      <c r="G45" s="28">
        <f>F26/1000</f>
        <v>-4.01634726948</v>
      </c>
      <c r="H45" s="29">
        <f>-G46-G45</f>
        <v>1.25068653838</v>
      </c>
      <c r="I45" s="57">
        <f aca="true" t="shared" si="1" ref="I45:I57">H45/$H$59</f>
        <v>0.0631266980463398</v>
      </c>
    </row>
    <row r="46" spans="1:9" ht="12.75">
      <c r="A46" s="20" t="str">
        <f>A34</f>
        <v>economizer</v>
      </c>
      <c r="B46" s="22">
        <f>E34/1000</f>
        <v>8.08636994537</v>
      </c>
      <c r="C46" s="9"/>
      <c r="D46" s="14">
        <f t="shared" si="0"/>
        <v>8.08636994537</v>
      </c>
      <c r="E46" s="15"/>
      <c r="F46" s="15"/>
      <c r="G46" s="28">
        <f>F34/1000</f>
        <v>2.7656607310999997</v>
      </c>
      <c r="H46" s="15"/>
      <c r="I46" s="57">
        <f t="shared" si="1"/>
        <v>0</v>
      </c>
    </row>
    <row r="47" spans="1:9" ht="12.75">
      <c r="A47" s="20" t="str">
        <f>A27</f>
        <v>HRSG 2</v>
      </c>
      <c r="B47" s="21">
        <f>E27/1000</f>
        <v>-7.26375365538</v>
      </c>
      <c r="C47" s="9"/>
      <c r="D47" s="14">
        <f t="shared" si="0"/>
        <v>-7.26375365538</v>
      </c>
      <c r="E47" s="15"/>
      <c r="F47" s="15"/>
      <c r="G47" s="28">
        <f>F27/1000</f>
        <v>-4.52073759308</v>
      </c>
      <c r="H47" s="29">
        <f>-G48-G47</f>
        <v>0.7786616929599997</v>
      </c>
      <c r="I47" s="57">
        <f t="shared" si="1"/>
        <v>0.03930188745407519</v>
      </c>
    </row>
    <row r="48" spans="1:9" ht="12.75">
      <c r="A48" s="20" t="str">
        <f>A36</f>
        <v>vaporizer</v>
      </c>
      <c r="B48" s="22">
        <f>E36/1000</f>
        <v>7.26375365546</v>
      </c>
      <c r="C48" s="9"/>
      <c r="D48" s="14">
        <f t="shared" si="0"/>
        <v>7.26375365546</v>
      </c>
      <c r="E48" s="15"/>
      <c r="F48" s="15"/>
      <c r="G48" s="28">
        <f>F36/1000</f>
        <v>3.74207590012</v>
      </c>
      <c r="H48" s="15"/>
      <c r="I48" s="57">
        <f t="shared" si="1"/>
        <v>0</v>
      </c>
    </row>
    <row r="49" spans="1:9" ht="12.75">
      <c r="A49" s="20" t="str">
        <f>A28</f>
        <v>HRSG 1</v>
      </c>
      <c r="B49" s="21">
        <f>E28/1000</f>
        <v>-4.1240681976</v>
      </c>
      <c r="C49" s="9"/>
      <c r="D49" s="14">
        <f t="shared" si="0"/>
        <v>-4.1240681976</v>
      </c>
      <c r="E49" s="15"/>
      <c r="F49" s="15"/>
      <c r="G49" s="28">
        <f>F28/1000</f>
        <v>-2.9315278032800003</v>
      </c>
      <c r="H49" s="29">
        <f>-G50-G49</f>
        <v>0.5986366961700003</v>
      </c>
      <c r="I49" s="57">
        <f t="shared" si="1"/>
        <v>0.030215371157293308</v>
      </c>
    </row>
    <row r="50" spans="1:10" ht="12.75">
      <c r="A50" s="20" t="str">
        <f>A35</f>
        <v>superheater</v>
      </c>
      <c r="B50" s="22">
        <f>E35/1000</f>
        <v>4.12406819746</v>
      </c>
      <c r="C50" s="9"/>
      <c r="D50" s="14">
        <f t="shared" si="0"/>
        <v>4.12406819746</v>
      </c>
      <c r="E50" s="15"/>
      <c r="F50" s="15"/>
      <c r="G50" s="28">
        <f>F35/1000</f>
        <v>2.33289110711</v>
      </c>
      <c r="H50" s="15"/>
      <c r="I50" s="57">
        <f t="shared" si="1"/>
        <v>0</v>
      </c>
      <c r="J50" s="2"/>
    </row>
    <row r="51" spans="1:9" ht="12.75">
      <c r="A51" s="20" t="str">
        <f>A31</f>
        <v>feed water pump</v>
      </c>
      <c r="B51" s="21">
        <f>E31/1000</f>
        <v>0.07078335959</v>
      </c>
      <c r="C51" s="8">
        <f>B51</f>
        <v>0.07078335959</v>
      </c>
      <c r="D51" s="14"/>
      <c r="E51" s="15"/>
      <c r="F51" s="15"/>
      <c r="G51" s="28">
        <f>F31/1000</f>
        <v>0.07078300921</v>
      </c>
      <c r="H51" s="29">
        <f aca="true" t="shared" si="2" ref="H51:H56">C51+F51-G51</f>
        <v>3.5037999999987246E-07</v>
      </c>
      <c r="I51" s="57">
        <f t="shared" si="1"/>
        <v>1.768495285007074E-08</v>
      </c>
    </row>
    <row r="52" spans="1:9" ht="12.75">
      <c r="A52" s="20" t="str">
        <f>A32</f>
        <v>turbine</v>
      </c>
      <c r="B52" s="22">
        <f>E32/1000</f>
        <v>-7.28915439952</v>
      </c>
      <c r="C52" s="8">
        <f>B52</f>
        <v>-7.28915439952</v>
      </c>
      <c r="D52" s="14"/>
      <c r="E52" s="15"/>
      <c r="F52" s="15"/>
      <c r="G52" s="28">
        <f>F32/1000</f>
        <v>-8.53608286837</v>
      </c>
      <c r="H52" s="29">
        <f t="shared" si="2"/>
        <v>1.2469284688500002</v>
      </c>
      <c r="I52" s="57">
        <f t="shared" si="1"/>
        <v>0.06293701460994114</v>
      </c>
    </row>
    <row r="53" spans="1:9" ht="12.75">
      <c r="A53" s="20" t="str">
        <f>A33</f>
        <v>condenser</v>
      </c>
      <c r="B53" s="21">
        <f>E33/1000</f>
        <v>-12.25582075836</v>
      </c>
      <c r="C53" s="9"/>
      <c r="D53" s="14">
        <f>B53</f>
        <v>-12.25582075836</v>
      </c>
      <c r="E53" s="15">
        <v>288.15</v>
      </c>
      <c r="F53" s="15"/>
      <c r="G53" s="28">
        <f>F33/1000</f>
        <v>-0.37532787917</v>
      </c>
      <c r="H53" s="29">
        <f t="shared" si="2"/>
        <v>0.37532787917</v>
      </c>
      <c r="I53" s="57">
        <f t="shared" si="1"/>
        <v>0.018944163041386245</v>
      </c>
    </row>
    <row r="54" spans="1:9" ht="12">
      <c r="A54" s="20" t="str">
        <f>A37</f>
        <v>air compressor</v>
      </c>
      <c r="B54" s="22">
        <f>E37/1000</f>
        <v>19.92210746204</v>
      </c>
      <c r="C54" s="8">
        <f>B54</f>
        <v>19.92210746204</v>
      </c>
      <c r="D54" s="14"/>
      <c r="E54" s="15"/>
      <c r="F54" s="15"/>
      <c r="G54" s="28">
        <f>F37/1000</f>
        <v>18.100705188910002</v>
      </c>
      <c r="H54" s="29">
        <f t="shared" si="2"/>
        <v>1.8214022731299977</v>
      </c>
      <c r="I54" s="57">
        <f t="shared" si="1"/>
        <v>0.09193279673876191</v>
      </c>
    </row>
    <row r="55" spans="1:9" ht="12">
      <c r="A55" s="20" t="str">
        <f>A38</f>
        <v>gas turbine</v>
      </c>
      <c r="B55" s="22">
        <f>E38/1000</f>
        <v>-31.02519576836</v>
      </c>
      <c r="C55" s="8">
        <f>B55</f>
        <v>-31.02519576836</v>
      </c>
      <c r="D55" s="14"/>
      <c r="E55" s="15"/>
      <c r="F55" s="15"/>
      <c r="G55" s="28">
        <f>F38/1000</f>
        <v>-32.46854394033</v>
      </c>
      <c r="H55" s="29">
        <f t="shared" si="2"/>
        <v>1.4433481719700012</v>
      </c>
      <c r="I55" s="57">
        <f t="shared" si="1"/>
        <v>0.07285103135890905</v>
      </c>
    </row>
    <row r="56" spans="1:10" ht="12">
      <c r="A56" s="20" t="str">
        <f>A39</f>
        <v>combustion chamber</v>
      </c>
      <c r="B56" s="22">
        <f>E39/1000</f>
        <v>38.133782453159995</v>
      </c>
      <c r="C56" s="9"/>
      <c r="D56" s="14">
        <f>B56</f>
        <v>38.133782453159995</v>
      </c>
      <c r="E56" s="17"/>
      <c r="F56" s="16">
        <f>D56</f>
        <v>38.133782453159995</v>
      </c>
      <c r="G56" s="28">
        <f>F39/1000</f>
        <v>26.410577746309997</v>
      </c>
      <c r="H56" s="29">
        <f t="shared" si="2"/>
        <v>11.723204706849998</v>
      </c>
      <c r="I56" s="57">
        <f t="shared" si="1"/>
        <v>0.5917127761072122</v>
      </c>
      <c r="J56" s="2"/>
    </row>
    <row r="57" spans="1:12" ht="12">
      <c r="A57" s="20" t="s">
        <v>109</v>
      </c>
      <c r="B57" s="22"/>
      <c r="C57" s="9"/>
      <c r="D57" s="10"/>
      <c r="E57" s="9"/>
      <c r="F57" s="11"/>
      <c r="G57" s="28">
        <f>-H38*J21/1000+H29*J15/1000</f>
        <v>-0.574126329264995</v>
      </c>
      <c r="H57" s="29">
        <f>C57+F57-G57</f>
        <v>0.574126329264995</v>
      </c>
      <c r="I57" s="57">
        <f t="shared" si="1"/>
        <v>0.028978243801128258</v>
      </c>
      <c r="J57" s="2"/>
      <c r="L57" s="1"/>
    </row>
    <row r="58" spans="1:12" ht="12">
      <c r="A58" s="20"/>
      <c r="B58" s="22"/>
      <c r="C58" s="9"/>
      <c r="D58" s="10"/>
      <c r="E58" s="9"/>
      <c r="F58" s="11"/>
      <c r="G58" s="28">
        <f>-H37*J15/1000</f>
        <v>2.10405534345</v>
      </c>
      <c r="H58" s="29"/>
      <c r="I58" s="54"/>
      <c r="J58" s="2"/>
      <c r="L58" s="1"/>
    </row>
    <row r="59" spans="1:12" ht="12">
      <c r="A59" s="23" t="s">
        <v>9</v>
      </c>
      <c r="B59" s="24">
        <f>SUM(B45:B58)</f>
        <v>7.556502348479995</v>
      </c>
      <c r="C59" s="4">
        <f>SUM(C45:C58)</f>
        <v>-18.321459346250002</v>
      </c>
      <c r="D59" s="4">
        <f>SUM(D45:D58)</f>
        <v>25.877961694729997</v>
      </c>
      <c r="E59" s="1"/>
      <c r="G59" s="28">
        <f>SUM(G45:G58)</f>
        <v>2.1040553432350007</v>
      </c>
      <c r="H59" s="30">
        <f>SUM(H45:H58)</f>
        <v>19.812323107124993</v>
      </c>
      <c r="I59" s="55">
        <f>SUM(I45:I58)</f>
        <v>0.9999999999999999</v>
      </c>
      <c r="L59" s="1"/>
    </row>
    <row r="60" spans="1:12" ht="12">
      <c r="A60" s="44"/>
      <c r="B60" s="46"/>
      <c r="C60" s="48"/>
      <c r="D60" s="31"/>
      <c r="E60" s="32" t="s">
        <v>16</v>
      </c>
      <c r="F60" s="32"/>
      <c r="G60" s="33">
        <f>SUM(F45:F58)</f>
        <v>38.133782453159995</v>
      </c>
      <c r="H60" s="1"/>
      <c r="I60" s="2"/>
      <c r="J60" s="2"/>
      <c r="L60" s="1"/>
    </row>
    <row r="61" spans="1:8" ht="12">
      <c r="A61" s="34"/>
      <c r="B61" s="38"/>
      <c r="C61" s="39"/>
      <c r="D61" s="35"/>
      <c r="E61" s="36" t="s">
        <v>21</v>
      </c>
      <c r="F61" s="36"/>
      <c r="G61" s="37">
        <v>0</v>
      </c>
      <c r="H61" s="1"/>
    </row>
    <row r="62" spans="1:9" ht="12">
      <c r="A62" s="34"/>
      <c r="B62" s="38"/>
      <c r="C62" s="39"/>
      <c r="D62" s="38"/>
      <c r="E62" s="38"/>
      <c r="F62" s="38"/>
      <c r="G62" s="39"/>
      <c r="I62" s="3"/>
    </row>
    <row r="63" spans="1:9" ht="12">
      <c r="A63" s="45" t="s">
        <v>64</v>
      </c>
      <c r="B63" s="47"/>
      <c r="C63" s="49">
        <f>ABS(C59)/(D59-D53)</f>
        <v>0.4804521914076584</v>
      </c>
      <c r="D63" s="40" t="s">
        <v>65</v>
      </c>
      <c r="E63" s="41"/>
      <c r="F63" s="58">
        <f>1-(H59)/(G61+G60)</f>
        <v>0.4804521914011385</v>
      </c>
      <c r="G63" s="42"/>
      <c r="I63" s="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9">
      <selection activeCell="A36" sqref="A36:I54"/>
    </sheetView>
  </sheetViews>
  <sheetFormatPr defaultColWidth="11.00390625" defaultRowHeight="12.75"/>
  <cols>
    <col min="1" max="1" width="19.625" style="0" customWidth="1"/>
    <col min="9" max="9" width="17.875" style="0" customWidth="1"/>
  </cols>
  <sheetData>
    <row r="1" ht="12.75">
      <c r="A1" t="s">
        <v>36</v>
      </c>
    </row>
    <row r="2" spans="1:4" ht="12.75">
      <c r="A2" t="s">
        <v>37</v>
      </c>
      <c r="B2" t="s">
        <v>38</v>
      </c>
      <c r="C2" t="s">
        <v>39</v>
      </c>
      <c r="D2" t="s">
        <v>30</v>
      </c>
    </row>
    <row r="3" spans="1:4" ht="12.75">
      <c r="A3">
        <v>0.475858</v>
      </c>
      <c r="B3">
        <v>6355.63</v>
      </c>
      <c r="C3">
        <v>3024.37</v>
      </c>
      <c r="D3">
        <v>288.15</v>
      </c>
    </row>
    <row r="6" spans="1:2" ht="12.75">
      <c r="A6" t="s">
        <v>40</v>
      </c>
      <c r="B6">
        <v>11</v>
      </c>
    </row>
    <row r="7" spans="1:13" ht="12.75">
      <c r="A7" t="s">
        <v>48</v>
      </c>
      <c r="B7" t="s">
        <v>49</v>
      </c>
      <c r="C7" t="s">
        <v>10</v>
      </c>
      <c r="D7" t="s">
        <v>11</v>
      </c>
      <c r="E7" t="s">
        <v>50</v>
      </c>
      <c r="F7" t="s">
        <v>12</v>
      </c>
      <c r="G7" t="s">
        <v>13</v>
      </c>
      <c r="H7" t="s">
        <v>14</v>
      </c>
      <c r="I7" t="s">
        <v>15</v>
      </c>
      <c r="J7" t="s">
        <v>27</v>
      </c>
      <c r="K7" t="s">
        <v>28</v>
      </c>
      <c r="L7" t="s">
        <v>22</v>
      </c>
      <c r="M7" t="s">
        <v>23</v>
      </c>
    </row>
    <row r="8" spans="1:13" ht="12.75">
      <c r="A8" t="s">
        <v>81</v>
      </c>
      <c r="B8" t="s">
        <v>84</v>
      </c>
      <c r="C8">
        <v>288.15</v>
      </c>
      <c r="D8">
        <v>1</v>
      </c>
      <c r="E8">
        <v>1</v>
      </c>
      <c r="F8">
        <v>-20.52071046</v>
      </c>
      <c r="G8">
        <v>0.157415133</v>
      </c>
      <c r="H8">
        <v>1.30122902</v>
      </c>
      <c r="I8">
        <v>-16.0726432</v>
      </c>
      <c r="J8">
        <v>-65.87988101</v>
      </c>
      <c r="K8">
        <v>2069.94043255</v>
      </c>
      <c r="L8">
        <v>1618.36</v>
      </c>
      <c r="M8">
        <v>1.27903583</v>
      </c>
    </row>
    <row r="9" spans="1:13" ht="12.75">
      <c r="A9" t="s">
        <v>82</v>
      </c>
      <c r="B9" t="s">
        <v>17</v>
      </c>
      <c r="C9">
        <v>288.15</v>
      </c>
      <c r="D9">
        <v>1</v>
      </c>
      <c r="E9">
        <v>1</v>
      </c>
      <c r="F9">
        <v>-9.87037072</v>
      </c>
      <c r="G9">
        <v>0.128011156</v>
      </c>
      <c r="H9">
        <v>0.827301151</v>
      </c>
      <c r="I9">
        <v>-7.0423588</v>
      </c>
      <c r="J9">
        <v>-46.75678541</v>
      </c>
      <c r="K9">
        <v>1001.87780889</v>
      </c>
      <c r="L9">
        <v>714.77</v>
      </c>
      <c r="M9">
        <v>1.40167859</v>
      </c>
    </row>
    <row r="10" spans="1:13" ht="12.75">
      <c r="A10">
        <v>2</v>
      </c>
      <c r="B10" t="s">
        <v>17</v>
      </c>
      <c r="C10">
        <v>478.75976562</v>
      </c>
      <c r="D10">
        <v>5</v>
      </c>
      <c r="E10">
        <v>1</v>
      </c>
      <c r="F10">
        <v>183.09895229</v>
      </c>
      <c r="G10">
        <v>0.179366385</v>
      </c>
      <c r="H10">
        <v>0.274911335</v>
      </c>
      <c r="I10">
        <v>131.20141205</v>
      </c>
      <c r="J10">
        <v>131.4145284</v>
      </c>
      <c r="K10">
        <v>1028.05780889</v>
      </c>
      <c r="L10">
        <v>740.95</v>
      </c>
      <c r="M10">
        <v>1.38748608</v>
      </c>
    </row>
    <row r="11" spans="1:13" ht="12.75">
      <c r="A11">
        <v>3</v>
      </c>
      <c r="B11" t="s">
        <v>93</v>
      </c>
      <c r="C11">
        <v>1223.15</v>
      </c>
      <c r="D11">
        <v>4.5</v>
      </c>
      <c r="E11">
        <v>1</v>
      </c>
      <c r="F11">
        <v>1027.38314567</v>
      </c>
      <c r="G11">
        <v>1.30901999</v>
      </c>
      <c r="H11">
        <v>0.785181918</v>
      </c>
      <c r="I11">
        <v>760.1346699</v>
      </c>
      <c r="J11">
        <v>650.18903424</v>
      </c>
      <c r="K11">
        <v>1204.74042724</v>
      </c>
      <c r="L11">
        <v>915.87</v>
      </c>
      <c r="M11">
        <v>1.31540549</v>
      </c>
    </row>
    <row r="12" spans="1:13" ht="12.75">
      <c r="A12">
        <v>4</v>
      </c>
      <c r="B12" t="s">
        <v>93</v>
      </c>
      <c r="C12">
        <v>923.12011719</v>
      </c>
      <c r="D12">
        <v>1.2</v>
      </c>
      <c r="E12">
        <v>1</v>
      </c>
      <c r="F12">
        <v>673.96440528</v>
      </c>
      <c r="G12">
        <v>1.35970386</v>
      </c>
      <c r="H12">
        <v>2.22218419</v>
      </c>
      <c r="I12">
        <v>493.38568995</v>
      </c>
      <c r="J12">
        <v>282.16573913</v>
      </c>
      <c r="K12">
        <v>1148.57042724</v>
      </c>
      <c r="L12">
        <v>859.7</v>
      </c>
      <c r="M12">
        <v>1.33601306</v>
      </c>
    </row>
    <row r="13" spans="1:13" ht="12.75">
      <c r="A13" t="s">
        <v>29</v>
      </c>
      <c r="B13" t="s">
        <v>17</v>
      </c>
      <c r="C13">
        <v>869.796875</v>
      </c>
      <c r="D13">
        <v>4.5</v>
      </c>
      <c r="E13">
        <v>1</v>
      </c>
      <c r="F13">
        <v>601.81921064</v>
      </c>
      <c r="G13">
        <v>0.846389117</v>
      </c>
      <c r="H13">
        <v>0.5549455</v>
      </c>
      <c r="I13">
        <v>437.65186273</v>
      </c>
      <c r="J13">
        <v>357.93218664</v>
      </c>
      <c r="K13">
        <v>1113.51780889</v>
      </c>
      <c r="L13">
        <v>826.41</v>
      </c>
      <c r="M13">
        <v>1.3474157</v>
      </c>
    </row>
    <row r="14" spans="1:13" ht="12.75">
      <c r="A14">
        <v>5</v>
      </c>
      <c r="B14" t="s">
        <v>93</v>
      </c>
      <c r="C14">
        <v>547.82909847</v>
      </c>
      <c r="D14">
        <v>1.2</v>
      </c>
      <c r="E14">
        <v>1</v>
      </c>
      <c r="F14">
        <v>258.91507843</v>
      </c>
      <c r="G14">
        <v>0.784606289</v>
      </c>
      <c r="H14">
        <v>1.31876355</v>
      </c>
      <c r="I14">
        <v>186.74684002</v>
      </c>
      <c r="J14">
        <v>32.83077635</v>
      </c>
      <c r="K14">
        <v>1061.83042724</v>
      </c>
      <c r="L14">
        <v>772.96</v>
      </c>
      <c r="M14">
        <v>1.37371976</v>
      </c>
    </row>
    <row r="15" spans="1:13" ht="12.75">
      <c r="A15" t="s">
        <v>80</v>
      </c>
      <c r="B15" t="s">
        <v>93</v>
      </c>
      <c r="C15">
        <v>361.53765179</v>
      </c>
      <c r="D15">
        <v>1.2</v>
      </c>
      <c r="E15">
        <v>1</v>
      </c>
      <c r="F15">
        <v>64.83365045</v>
      </c>
      <c r="G15">
        <v>0.352171222</v>
      </c>
      <c r="H15">
        <v>0.870312799</v>
      </c>
      <c r="I15">
        <v>46.47950183</v>
      </c>
      <c r="J15">
        <v>-36.64448711</v>
      </c>
      <c r="K15">
        <v>1024.36042724</v>
      </c>
      <c r="L15">
        <v>735.49</v>
      </c>
      <c r="M15">
        <v>1.39275915</v>
      </c>
    </row>
    <row r="16" spans="1:13" ht="12.75">
      <c r="A16" t="s">
        <v>100</v>
      </c>
      <c r="B16" t="s">
        <v>66</v>
      </c>
      <c r="C16">
        <v>343.15</v>
      </c>
      <c r="D16">
        <v>5</v>
      </c>
      <c r="E16">
        <v>0</v>
      </c>
      <c r="F16">
        <v>293.38625572</v>
      </c>
      <c r="G16">
        <v>0.954688745</v>
      </c>
      <c r="H16">
        <v>0.00102262951</v>
      </c>
      <c r="I16">
        <v>292.87494097</v>
      </c>
      <c r="J16">
        <v>18.2926938</v>
      </c>
      <c r="K16">
        <v>0</v>
      </c>
      <c r="L16">
        <v>0</v>
      </c>
      <c r="M16">
        <v>0</v>
      </c>
    </row>
    <row r="17" spans="1:13" ht="12.75">
      <c r="A17" t="s">
        <v>101</v>
      </c>
      <c r="B17" t="s">
        <v>66</v>
      </c>
      <c r="C17">
        <v>363.15</v>
      </c>
      <c r="D17">
        <v>5</v>
      </c>
      <c r="E17">
        <v>0</v>
      </c>
      <c r="F17">
        <v>377.29968169</v>
      </c>
      <c r="G17">
        <v>1.19237112</v>
      </c>
      <c r="H17">
        <v>0.00103593303</v>
      </c>
      <c r="I17">
        <v>376.78171517</v>
      </c>
      <c r="J17">
        <v>33.71794462</v>
      </c>
      <c r="K17">
        <v>0</v>
      </c>
      <c r="L17">
        <v>0</v>
      </c>
      <c r="M17">
        <v>0</v>
      </c>
    </row>
    <row r="18" spans="1:13" ht="12.75">
      <c r="A18" t="s">
        <v>102</v>
      </c>
      <c r="B18" t="s">
        <v>84</v>
      </c>
      <c r="C18">
        <v>477.6990056</v>
      </c>
      <c r="D18">
        <v>9</v>
      </c>
      <c r="E18">
        <v>1</v>
      </c>
      <c r="F18">
        <v>430.02460461</v>
      </c>
      <c r="G18">
        <v>0.352971981</v>
      </c>
      <c r="H18">
        <v>0.23968836</v>
      </c>
      <c r="I18">
        <v>348.87604993</v>
      </c>
      <c r="J18">
        <v>328.31572826</v>
      </c>
      <c r="K18">
        <v>2713.67043255</v>
      </c>
      <c r="L18">
        <v>2262.09</v>
      </c>
      <c r="M18">
        <v>1.19962974</v>
      </c>
    </row>
    <row r="20" spans="1:2" ht="12.75">
      <c r="A20" t="s">
        <v>51</v>
      </c>
      <c r="B20">
        <v>13</v>
      </c>
    </row>
    <row r="21" spans="1:8" ht="12.75">
      <c r="A21" t="s">
        <v>48</v>
      </c>
      <c r="B21" t="s">
        <v>52</v>
      </c>
      <c r="C21" t="s">
        <v>53</v>
      </c>
      <c r="D21" t="s">
        <v>24</v>
      </c>
      <c r="E21" t="s">
        <v>95</v>
      </c>
      <c r="F21" t="s">
        <v>35</v>
      </c>
      <c r="G21" t="s">
        <v>25</v>
      </c>
      <c r="H21" t="s">
        <v>67</v>
      </c>
    </row>
    <row r="22" spans="1:8" ht="12.75">
      <c r="A22" t="s">
        <v>101</v>
      </c>
      <c r="B22" t="s">
        <v>101</v>
      </c>
      <c r="C22" t="s">
        <v>101</v>
      </c>
      <c r="D22" t="s">
        <v>55</v>
      </c>
      <c r="E22">
        <v>0</v>
      </c>
      <c r="F22">
        <v>0</v>
      </c>
      <c r="G22" t="s">
        <v>57</v>
      </c>
      <c r="H22">
        <v>1820</v>
      </c>
    </row>
    <row r="23" spans="1:8" ht="12.75">
      <c r="A23" t="s">
        <v>100</v>
      </c>
      <c r="B23" t="s">
        <v>100</v>
      </c>
      <c r="C23" t="s">
        <v>100</v>
      </c>
      <c r="D23" t="s">
        <v>55</v>
      </c>
      <c r="E23">
        <v>0</v>
      </c>
      <c r="F23">
        <v>0</v>
      </c>
      <c r="G23" t="s">
        <v>57</v>
      </c>
      <c r="H23">
        <v>1820</v>
      </c>
    </row>
    <row r="24" spans="1:8" ht="12.75">
      <c r="A24" t="s">
        <v>103</v>
      </c>
      <c r="B24" t="s">
        <v>100</v>
      </c>
      <c r="C24" t="s">
        <v>101</v>
      </c>
      <c r="D24" t="s">
        <v>55</v>
      </c>
      <c r="E24">
        <v>152722.43525413</v>
      </c>
      <c r="F24">
        <v>28073.95649334</v>
      </c>
      <c r="G24" t="s">
        <v>57</v>
      </c>
      <c r="H24">
        <v>1820</v>
      </c>
    </row>
    <row r="25" spans="1:8" ht="12.75">
      <c r="A25" t="s">
        <v>104</v>
      </c>
      <c r="B25">
        <v>5</v>
      </c>
      <c r="C25" t="s">
        <v>80</v>
      </c>
      <c r="D25" t="s">
        <v>55</v>
      </c>
      <c r="E25">
        <v>-152722.43542463</v>
      </c>
      <c r="F25">
        <v>-54669.99881093</v>
      </c>
      <c r="G25" t="s">
        <v>56</v>
      </c>
      <c r="H25">
        <v>786.89876211</v>
      </c>
    </row>
    <row r="26" spans="1:8" ht="12.75">
      <c r="A26" t="s">
        <v>105</v>
      </c>
      <c r="B26">
        <v>4</v>
      </c>
      <c r="C26">
        <v>5</v>
      </c>
      <c r="D26" t="s">
        <v>55</v>
      </c>
      <c r="E26">
        <v>-326601.80151391</v>
      </c>
      <c r="F26">
        <v>-196201.37356588</v>
      </c>
      <c r="G26" t="s">
        <v>57</v>
      </c>
      <c r="H26">
        <v>786.89876211</v>
      </c>
    </row>
    <row r="27" spans="1:8" ht="12.75">
      <c r="A27" t="s">
        <v>106</v>
      </c>
      <c r="B27">
        <v>2</v>
      </c>
      <c r="C27" t="s">
        <v>29</v>
      </c>
      <c r="D27" t="s">
        <v>55</v>
      </c>
      <c r="E27">
        <v>326601.80150893</v>
      </c>
      <c r="F27">
        <v>176683.77342422</v>
      </c>
      <c r="G27" t="s">
        <v>57</v>
      </c>
      <c r="H27">
        <v>780</v>
      </c>
    </row>
    <row r="28" spans="1:8" ht="12.75">
      <c r="A28" t="s">
        <v>80</v>
      </c>
      <c r="B28" t="s">
        <v>80</v>
      </c>
      <c r="C28" t="s">
        <v>80</v>
      </c>
      <c r="D28" t="s">
        <v>55</v>
      </c>
      <c r="E28">
        <v>0</v>
      </c>
      <c r="F28">
        <v>0</v>
      </c>
      <c r="G28" t="s">
        <v>57</v>
      </c>
      <c r="H28">
        <v>786.89876211</v>
      </c>
    </row>
    <row r="29" spans="1:8" ht="12.75">
      <c r="A29" t="s">
        <v>82</v>
      </c>
      <c r="B29" t="s">
        <v>82</v>
      </c>
      <c r="C29" t="s">
        <v>82</v>
      </c>
      <c r="D29" t="s">
        <v>55</v>
      </c>
      <c r="E29">
        <v>0</v>
      </c>
      <c r="F29">
        <v>0</v>
      </c>
      <c r="G29" t="s">
        <v>57</v>
      </c>
      <c r="H29">
        <v>780</v>
      </c>
    </row>
    <row r="30" spans="1:8" ht="12.75">
      <c r="A30" t="s">
        <v>81</v>
      </c>
      <c r="B30" t="s">
        <v>81</v>
      </c>
      <c r="C30" t="s">
        <v>81</v>
      </c>
      <c r="D30" t="s">
        <v>55</v>
      </c>
      <c r="E30">
        <v>0</v>
      </c>
      <c r="F30">
        <v>0</v>
      </c>
      <c r="G30" t="s">
        <v>57</v>
      </c>
      <c r="H30">
        <v>6.89876211</v>
      </c>
    </row>
    <row r="31" spans="1:8" ht="12.75">
      <c r="A31" t="s">
        <v>59</v>
      </c>
      <c r="B31" t="s">
        <v>82</v>
      </c>
      <c r="C31">
        <v>2</v>
      </c>
      <c r="D31" t="s">
        <v>19</v>
      </c>
      <c r="E31">
        <v>150516.07194756</v>
      </c>
      <c r="F31">
        <v>138973.62477248</v>
      </c>
      <c r="G31" t="s">
        <v>56</v>
      </c>
      <c r="H31">
        <v>780</v>
      </c>
    </row>
    <row r="32" spans="1:8" ht="12.75">
      <c r="A32" t="s">
        <v>26</v>
      </c>
      <c r="B32">
        <v>3</v>
      </c>
      <c r="C32">
        <v>4</v>
      </c>
      <c r="D32" t="s">
        <v>69</v>
      </c>
      <c r="E32">
        <v>-278104.76931918</v>
      </c>
      <c r="F32">
        <v>-289597.07534764</v>
      </c>
      <c r="G32" t="s">
        <v>56</v>
      </c>
      <c r="H32">
        <v>786.89876211</v>
      </c>
    </row>
    <row r="33" spans="1:8" ht="12.75">
      <c r="A33" t="s">
        <v>107</v>
      </c>
      <c r="B33" t="s">
        <v>81</v>
      </c>
      <c r="C33" t="s">
        <v>102</v>
      </c>
      <c r="D33" t="s">
        <v>19</v>
      </c>
      <c r="E33">
        <v>3108.20494845</v>
      </c>
      <c r="F33">
        <v>2719.4617332</v>
      </c>
      <c r="G33" t="s">
        <v>56</v>
      </c>
      <c r="H33">
        <v>6.89876211</v>
      </c>
    </row>
    <row r="34" spans="1:8" ht="12.75">
      <c r="A34" t="s">
        <v>83</v>
      </c>
      <c r="B34" t="s">
        <v>29</v>
      </c>
      <c r="C34">
        <v>3</v>
      </c>
      <c r="D34" t="s">
        <v>20</v>
      </c>
      <c r="E34">
        <v>339027.54123967</v>
      </c>
      <c r="F34">
        <v>232445.84060331</v>
      </c>
      <c r="G34" t="s">
        <v>60</v>
      </c>
      <c r="H34">
        <v>786.89876211</v>
      </c>
    </row>
    <row r="36" spans="1:12" ht="12.75">
      <c r="A36" s="1"/>
      <c r="B36" s="7" t="s">
        <v>62</v>
      </c>
      <c r="C36" s="5"/>
      <c r="D36" s="6"/>
      <c r="E36" s="5"/>
      <c r="F36" s="7" t="s">
        <v>63</v>
      </c>
      <c r="G36" s="1"/>
      <c r="L36" s="1"/>
    </row>
    <row r="37" spans="2:12" ht="12.75">
      <c r="B37" s="1"/>
      <c r="C37" s="1"/>
      <c r="D37" s="1"/>
      <c r="F37" s="1"/>
      <c r="G37" s="1"/>
      <c r="H37" s="1"/>
      <c r="L37" s="1"/>
    </row>
    <row r="38" spans="1:9" ht="12.75">
      <c r="A38" s="18" t="s">
        <v>91</v>
      </c>
      <c r="B38" s="19" t="s">
        <v>5</v>
      </c>
      <c r="C38" s="43" t="s">
        <v>3</v>
      </c>
      <c r="D38" s="12" t="s">
        <v>4</v>
      </c>
      <c r="E38" s="13" t="s">
        <v>0</v>
      </c>
      <c r="F38" s="12" t="s">
        <v>6</v>
      </c>
      <c r="G38" s="25" t="s">
        <v>7</v>
      </c>
      <c r="H38" s="26" t="s">
        <v>8</v>
      </c>
      <c r="I38" s="27" t="s">
        <v>74</v>
      </c>
    </row>
    <row r="39" spans="1:9" ht="12.75">
      <c r="A39" s="20" t="str">
        <f>A33</f>
        <v>gas compressor</v>
      </c>
      <c r="B39" s="21">
        <f>E33</f>
        <v>3108.20494845</v>
      </c>
      <c r="C39" s="8">
        <f>B39</f>
        <v>3108.20494845</v>
      </c>
      <c r="D39" s="14"/>
      <c r="E39" s="15"/>
      <c r="F39" s="15"/>
      <c r="G39" s="28">
        <f>F30</f>
        <v>0</v>
      </c>
      <c r="H39" s="29">
        <f aca="true" t="shared" si="0" ref="H39:H48">C39+F39-G39</f>
        <v>3108.20494845</v>
      </c>
      <c r="I39" s="54">
        <f>H39/$H$50</f>
        <v>0.01666838314171548</v>
      </c>
    </row>
    <row r="40" spans="1:9" ht="12.75">
      <c r="A40" s="20" t="str">
        <f>A32</f>
        <v>turbine</v>
      </c>
      <c r="B40" s="21">
        <f>E32</f>
        <v>-278104.76931918</v>
      </c>
      <c r="C40" s="8">
        <f>B40</f>
        <v>-278104.76931918</v>
      </c>
      <c r="D40" s="14"/>
      <c r="E40" s="15"/>
      <c r="F40" s="15"/>
      <c r="G40" s="28">
        <f>F32</f>
        <v>-289597.07534764</v>
      </c>
      <c r="H40" s="29">
        <f t="shared" si="0"/>
        <v>11492.306028460036</v>
      </c>
      <c r="I40" s="54">
        <f>H40/$H$50</f>
        <v>0.061629835625782885</v>
      </c>
    </row>
    <row r="41" spans="1:9" ht="12.75">
      <c r="A41" s="20" t="str">
        <f>A26</f>
        <v>regen gas</v>
      </c>
      <c r="B41" s="21">
        <f>E26</f>
        <v>-326601.80151391</v>
      </c>
      <c r="C41" s="9"/>
      <c r="D41" s="14">
        <f>B41</f>
        <v>-326601.80151391</v>
      </c>
      <c r="E41" s="15"/>
      <c r="F41" s="15"/>
      <c r="G41" s="28">
        <f>F26</f>
        <v>-196201.37356588</v>
      </c>
      <c r="H41" s="29">
        <f>-G41-G42</f>
        <v>19517.60014165999</v>
      </c>
      <c r="I41" s="54">
        <f>H41/$H$50</f>
        <v>0.1046671125500341</v>
      </c>
    </row>
    <row r="42" spans="1:9" ht="12.75">
      <c r="A42" s="20" t="str">
        <f>A27</f>
        <v>regen air</v>
      </c>
      <c r="B42" s="21">
        <f>E27</f>
        <v>326601.80150893</v>
      </c>
      <c r="C42" s="9"/>
      <c r="D42" s="14">
        <f>B42</f>
        <v>326601.80150893</v>
      </c>
      <c r="E42" s="15"/>
      <c r="F42" s="15"/>
      <c r="G42" s="28">
        <f>F27</f>
        <v>176683.77342422</v>
      </c>
      <c r="H42" s="29"/>
      <c r="I42" s="54"/>
    </row>
    <row r="43" spans="1:9" ht="12.75">
      <c r="A43" s="20" t="str">
        <f>A34</f>
        <v>combustion chamber</v>
      </c>
      <c r="B43" s="21">
        <f>E34</f>
        <v>339027.54123967</v>
      </c>
      <c r="C43" s="8"/>
      <c r="D43" s="14">
        <f>B43</f>
        <v>339027.54123967</v>
      </c>
      <c r="E43" s="15"/>
      <c r="F43" s="16">
        <f>D43</f>
        <v>339027.54123967</v>
      </c>
      <c r="G43" s="28">
        <f>F34</f>
        <v>232445.84060331</v>
      </c>
      <c r="H43" s="29">
        <f t="shared" si="0"/>
        <v>106581.70063636001</v>
      </c>
      <c r="I43" s="54">
        <f aca="true" t="shared" si="1" ref="I43:I48">H43/$H$50</f>
        <v>0.5715661134213164</v>
      </c>
    </row>
    <row r="44" spans="1:9" ht="12.75">
      <c r="A44" s="20" t="str">
        <f>A31</f>
        <v>compressor</v>
      </c>
      <c r="B44" s="22">
        <f>E31</f>
        <v>150516.07194756</v>
      </c>
      <c r="C44" s="8">
        <f>B44</f>
        <v>150516.07194756</v>
      </c>
      <c r="D44" s="14"/>
      <c r="E44" s="15"/>
      <c r="F44" s="15"/>
      <c r="G44" s="28">
        <f>F31</f>
        <v>138973.62477248</v>
      </c>
      <c r="H44" s="29">
        <f t="shared" si="0"/>
        <v>11542.447175080015</v>
      </c>
      <c r="I44" s="54">
        <f t="shared" si="1"/>
        <v>0.061898727753840116</v>
      </c>
    </row>
    <row r="45" spans="1:9" ht="12">
      <c r="A45" s="20" t="str">
        <f>A25</f>
        <v>cogen gas</v>
      </c>
      <c r="B45" s="21">
        <f>E25</f>
        <v>-152722.43542463</v>
      </c>
      <c r="C45" s="9"/>
      <c r="D45" s="14">
        <f>B45</f>
        <v>-152722.43542463</v>
      </c>
      <c r="E45" s="15"/>
      <c r="F45" s="15"/>
      <c r="G45" s="28">
        <f>F25</f>
        <v>-54669.99881093</v>
      </c>
      <c r="H45" s="29">
        <f>-G45-G46</f>
        <v>26596.042317590003</v>
      </c>
      <c r="I45" s="54">
        <f t="shared" si="1"/>
        <v>0.14262670279317977</v>
      </c>
    </row>
    <row r="46" spans="1:9" ht="12">
      <c r="A46" s="20" t="str">
        <f>A24</f>
        <v>cogen water</v>
      </c>
      <c r="B46" s="22">
        <f>E24</f>
        <v>152722.43525413</v>
      </c>
      <c r="C46" s="9"/>
      <c r="D46" s="14">
        <f>B46</f>
        <v>152722.43525413</v>
      </c>
      <c r="E46" s="15"/>
      <c r="F46" s="15"/>
      <c r="G46" s="28">
        <f>F24</f>
        <v>28073.95649334</v>
      </c>
      <c r="H46" s="29"/>
      <c r="I46" s="54">
        <f t="shared" si="1"/>
        <v>0</v>
      </c>
    </row>
    <row r="47" spans="1:9" ht="12">
      <c r="A47" s="20" t="str">
        <f>A22</f>
        <v>water cogen</v>
      </c>
      <c r="B47" s="22">
        <f>E22</f>
        <v>0</v>
      </c>
      <c r="C47" s="9"/>
      <c r="D47" s="14">
        <f>B47</f>
        <v>0</v>
      </c>
      <c r="E47" s="15"/>
      <c r="F47" s="15"/>
      <c r="G47" s="28">
        <f>F22</f>
        <v>0</v>
      </c>
      <c r="H47" s="29"/>
      <c r="I47" s="54">
        <f t="shared" si="1"/>
        <v>0</v>
      </c>
    </row>
    <row r="48" spans="1:12" ht="12">
      <c r="A48" s="20" t="s">
        <v>108</v>
      </c>
      <c r="B48" s="22"/>
      <c r="C48" s="9"/>
      <c r="D48" s="10"/>
      <c r="E48" s="9"/>
      <c r="F48" s="11"/>
      <c r="G48" s="28">
        <f>-H32*J15+H31*J9</f>
        <v>-7634.791074785146</v>
      </c>
      <c r="H48" s="29">
        <f t="shared" si="0"/>
        <v>7634.791074785146</v>
      </c>
      <c r="I48" s="54">
        <f t="shared" si="1"/>
        <v>0.04094312471413135</v>
      </c>
      <c r="J48" s="2"/>
      <c r="L48" s="1"/>
    </row>
    <row r="49" spans="1:12" ht="12">
      <c r="A49" s="20"/>
      <c r="B49" s="22"/>
      <c r="C49" s="9"/>
      <c r="D49" s="10"/>
      <c r="E49" s="9"/>
      <c r="F49" s="11"/>
      <c r="G49" s="28"/>
      <c r="H49" s="29"/>
      <c r="I49" s="54"/>
      <c r="J49" s="2"/>
      <c r="L49" s="1"/>
    </row>
    <row r="50" spans="1:12" ht="12">
      <c r="A50" s="23" t="s">
        <v>9</v>
      </c>
      <c r="B50" s="24">
        <f>SUM(B39:B49)</f>
        <v>214547.04864101997</v>
      </c>
      <c r="C50" s="4">
        <f>SUM(C39:C49)</f>
        <v>-124480.49242317001</v>
      </c>
      <c r="D50" s="4">
        <f>SUM(D39:D49)</f>
        <v>339027.54106419</v>
      </c>
      <c r="E50" s="1"/>
      <c r="G50" s="28">
        <f>SUM(G39:G49)</f>
        <v>28073.956494114795</v>
      </c>
      <c r="H50" s="30">
        <f>SUM(H39:H49)</f>
        <v>186473.0923223852</v>
      </c>
      <c r="I50" s="55">
        <f>SUM(I39:I49)</f>
        <v>1</v>
      </c>
      <c r="L50" s="1"/>
    </row>
    <row r="51" spans="1:12" ht="12">
      <c r="A51" s="44"/>
      <c r="B51" s="46"/>
      <c r="C51" s="48"/>
      <c r="D51" s="31"/>
      <c r="E51" s="32" t="s">
        <v>16</v>
      </c>
      <c r="F51" s="32"/>
      <c r="G51" s="33">
        <f>SUM(F39:F49)</f>
        <v>339027.54123967</v>
      </c>
      <c r="H51" s="1"/>
      <c r="I51" s="2"/>
      <c r="J51" s="2"/>
      <c r="L51" s="1"/>
    </row>
    <row r="52" spans="1:8" ht="12">
      <c r="A52" s="51" t="s">
        <v>149</v>
      </c>
      <c r="B52" s="38"/>
      <c r="C52" s="53">
        <f>D46/ABS(C50)</f>
        <v>1.226878463293283</v>
      </c>
      <c r="D52" s="35"/>
      <c r="E52" s="36" t="s">
        <v>21</v>
      </c>
      <c r="F52" s="36"/>
      <c r="G52" s="37">
        <v>0</v>
      </c>
      <c r="H52" s="1"/>
    </row>
    <row r="53" spans="1:9" ht="12">
      <c r="A53" s="51" t="s">
        <v>150</v>
      </c>
      <c r="B53" s="38"/>
      <c r="C53" s="52">
        <f>(ABS(C50)+D46)/(D43)</f>
        <v>0.8176413239576188</v>
      </c>
      <c r="D53" s="38"/>
      <c r="E53" s="38"/>
      <c r="F53" s="38"/>
      <c r="G53" s="39"/>
      <c r="I53" s="3"/>
    </row>
    <row r="54" spans="1:9" ht="12">
      <c r="A54" s="45" t="s">
        <v>151</v>
      </c>
      <c r="B54" s="47"/>
      <c r="C54" s="49">
        <f>ABS(C50)/(D43)</f>
        <v>0.3671692629100317</v>
      </c>
      <c r="D54" s="40" t="s">
        <v>65</v>
      </c>
      <c r="E54" s="41"/>
      <c r="F54" s="56">
        <f>1-(H50)/(G52+G51)</f>
        <v>0.44997656638591177</v>
      </c>
      <c r="G54" s="42"/>
      <c r="I54" s="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3">
      <selection activeCell="I24" sqref="I24"/>
    </sheetView>
  </sheetViews>
  <sheetFormatPr defaultColWidth="11.00390625" defaultRowHeight="12.75"/>
  <cols>
    <col min="1" max="1" width="20.125" style="0" customWidth="1"/>
    <col min="3" max="3" width="9.375" style="0" customWidth="1"/>
    <col min="9" max="9" width="17.875" style="0" customWidth="1"/>
  </cols>
  <sheetData>
    <row r="1" ht="12.75">
      <c r="A1" t="s">
        <v>36</v>
      </c>
    </row>
    <row r="2" spans="1:4" ht="12.75">
      <c r="A2" t="s">
        <v>37</v>
      </c>
      <c r="B2" t="s">
        <v>38</v>
      </c>
      <c r="C2" t="s">
        <v>39</v>
      </c>
      <c r="D2" t="s">
        <v>30</v>
      </c>
    </row>
    <row r="3" spans="1:4" ht="12.75">
      <c r="A3">
        <v>0.358</v>
      </c>
      <c r="B3">
        <v>890</v>
      </c>
      <c r="C3">
        <v>318</v>
      </c>
      <c r="D3">
        <v>288.15</v>
      </c>
    </row>
    <row r="6" spans="1:2" ht="12.75">
      <c r="A6" t="s">
        <v>40</v>
      </c>
      <c r="B6">
        <v>5</v>
      </c>
    </row>
    <row r="7" spans="1:13" ht="12.75" customHeight="1">
      <c r="A7" t="s">
        <v>48</v>
      </c>
      <c r="B7" t="s">
        <v>49</v>
      </c>
      <c r="C7" t="s">
        <v>10</v>
      </c>
      <c r="D7" t="s">
        <v>11</v>
      </c>
      <c r="E7" t="s">
        <v>50</v>
      </c>
      <c r="F7" t="s">
        <v>12</v>
      </c>
      <c r="G7" t="s">
        <v>13</v>
      </c>
      <c r="H7" t="s">
        <v>14</v>
      </c>
      <c r="I7" t="s">
        <v>15</v>
      </c>
      <c r="J7" t="s">
        <v>27</v>
      </c>
      <c r="K7" t="s">
        <v>28</v>
      </c>
      <c r="L7" t="s">
        <v>22</v>
      </c>
      <c r="M7" t="s">
        <v>23</v>
      </c>
    </row>
    <row r="8" spans="1:13" ht="12.75">
      <c r="A8" t="s">
        <v>82</v>
      </c>
      <c r="B8" t="s">
        <v>17</v>
      </c>
      <c r="C8">
        <v>288.15</v>
      </c>
      <c r="D8">
        <v>1</v>
      </c>
      <c r="E8">
        <v>1</v>
      </c>
      <c r="F8">
        <v>-9.87037072</v>
      </c>
      <c r="G8">
        <v>0.128011156</v>
      </c>
      <c r="H8">
        <v>0.827301151</v>
      </c>
      <c r="I8">
        <v>-7.0423588</v>
      </c>
      <c r="J8">
        <v>-46.75678541</v>
      </c>
      <c r="K8">
        <v>1001.87780889</v>
      </c>
      <c r="L8">
        <v>714.77</v>
      </c>
      <c r="M8">
        <v>1.40167859</v>
      </c>
    </row>
    <row r="9" spans="1:13" ht="12.75">
      <c r="A9">
        <v>2</v>
      </c>
      <c r="B9" t="s">
        <v>17</v>
      </c>
      <c r="C9">
        <v>478.91168594</v>
      </c>
      <c r="D9">
        <v>5</v>
      </c>
      <c r="E9">
        <v>1</v>
      </c>
      <c r="F9">
        <v>183.25513719</v>
      </c>
      <c r="G9">
        <v>0.179692562</v>
      </c>
      <c r="H9">
        <v>0.27499857</v>
      </c>
      <c r="I9">
        <v>131.31397944</v>
      </c>
      <c r="J9">
        <v>131.47672558</v>
      </c>
      <c r="K9">
        <v>1028.08780889</v>
      </c>
      <c r="L9">
        <v>740.98</v>
      </c>
      <c r="M9">
        <v>1.38747039</v>
      </c>
    </row>
    <row r="10" spans="1:13" ht="12.75">
      <c r="A10">
        <v>3</v>
      </c>
      <c r="B10" t="s">
        <v>93</v>
      </c>
      <c r="C10">
        <v>1223.15</v>
      </c>
      <c r="D10">
        <v>5</v>
      </c>
      <c r="E10">
        <v>1</v>
      </c>
      <c r="F10">
        <v>1032.84685193</v>
      </c>
      <c r="G10">
        <v>1.29296847</v>
      </c>
      <c r="H10">
        <v>0.708268909</v>
      </c>
      <c r="I10">
        <v>764.99132256</v>
      </c>
      <c r="J10">
        <v>660.27798852</v>
      </c>
      <c r="K10">
        <v>1212.146595</v>
      </c>
      <c r="L10">
        <v>922.62</v>
      </c>
      <c r="M10">
        <v>1.31380915</v>
      </c>
    </row>
    <row r="11" spans="1:13" ht="12.75">
      <c r="A11" t="s">
        <v>110</v>
      </c>
      <c r="B11" t="s">
        <v>93</v>
      </c>
      <c r="C11">
        <v>573.23466072</v>
      </c>
      <c r="D11">
        <v>1</v>
      </c>
      <c r="E11">
        <v>1</v>
      </c>
      <c r="F11">
        <v>287.30209807</v>
      </c>
      <c r="G11">
        <v>0.896267114</v>
      </c>
      <c r="H11">
        <v>1.65966679</v>
      </c>
      <c r="I11">
        <v>207.61434392</v>
      </c>
      <c r="J11">
        <v>29.04272925</v>
      </c>
      <c r="K11">
        <v>1073.076595</v>
      </c>
      <c r="L11">
        <v>783.55</v>
      </c>
      <c r="M11">
        <v>1.36950622</v>
      </c>
    </row>
    <row r="12" spans="1:13" ht="12.75">
      <c r="A12" t="s">
        <v>81</v>
      </c>
      <c r="B12" t="s">
        <v>111</v>
      </c>
      <c r="C12">
        <v>288.15</v>
      </c>
      <c r="D12">
        <v>5</v>
      </c>
      <c r="E12">
        <v>1</v>
      </c>
      <c r="F12">
        <v>-21.75899241</v>
      </c>
      <c r="G12">
        <v>-0.820433584</v>
      </c>
      <c r="H12">
        <v>0.298661714</v>
      </c>
      <c r="I12">
        <v>-16.65432837</v>
      </c>
      <c r="J12">
        <v>214.6489449</v>
      </c>
      <c r="K12">
        <v>2197.65000359</v>
      </c>
      <c r="L12">
        <v>1679.41</v>
      </c>
      <c r="M12">
        <v>1.30858456</v>
      </c>
    </row>
    <row r="13" spans="1:13" ht="12.75">
      <c r="A13">
        <v>5</v>
      </c>
      <c r="B13" t="s">
        <v>17</v>
      </c>
      <c r="C13">
        <v>791.35467529</v>
      </c>
      <c r="D13">
        <v>5</v>
      </c>
      <c r="E13">
        <v>1</v>
      </c>
      <c r="F13">
        <v>515.12073513</v>
      </c>
      <c r="G13">
        <v>0.711690413</v>
      </c>
      <c r="H13">
        <v>0.454408214</v>
      </c>
      <c r="I13">
        <v>373.4747553</v>
      </c>
      <c r="J13">
        <v>310.04714262</v>
      </c>
      <c r="K13">
        <v>1096.86780889</v>
      </c>
      <c r="L13">
        <v>809.76</v>
      </c>
      <c r="M13">
        <v>1.35455914</v>
      </c>
    </row>
    <row r="14" spans="1:13" ht="12.75">
      <c r="A14">
        <v>4</v>
      </c>
      <c r="B14" t="s">
        <v>93</v>
      </c>
      <c r="C14">
        <v>869.46542263</v>
      </c>
      <c r="D14">
        <v>1</v>
      </c>
      <c r="E14">
        <v>1</v>
      </c>
      <c r="F14">
        <v>615.69474004</v>
      </c>
      <c r="G14">
        <v>1.35706179</v>
      </c>
      <c r="H14">
        <v>2.51733363</v>
      </c>
      <c r="I14">
        <v>450.24030207</v>
      </c>
      <c r="J14">
        <v>224.65738569</v>
      </c>
      <c r="K14">
        <v>1143.226595</v>
      </c>
      <c r="L14">
        <v>853.7</v>
      </c>
      <c r="M14">
        <v>1.33914325</v>
      </c>
    </row>
    <row r="16" spans="1:2" ht="12.75">
      <c r="A16" t="s">
        <v>51</v>
      </c>
      <c r="B16">
        <v>8</v>
      </c>
    </row>
    <row r="17" spans="1:8" ht="12.75">
      <c r="A17" t="s">
        <v>48</v>
      </c>
      <c r="B17" t="s">
        <v>52</v>
      </c>
      <c r="C17" t="s">
        <v>53</v>
      </c>
      <c r="D17" t="s">
        <v>24</v>
      </c>
      <c r="E17" t="s">
        <v>95</v>
      </c>
      <c r="F17" t="s">
        <v>35</v>
      </c>
      <c r="G17" t="s">
        <v>25</v>
      </c>
      <c r="H17" t="s">
        <v>67</v>
      </c>
    </row>
    <row r="18" spans="1:8" ht="12.75">
      <c r="A18" t="s">
        <v>105</v>
      </c>
      <c r="B18">
        <v>4</v>
      </c>
      <c r="C18" t="s">
        <v>110</v>
      </c>
      <c r="D18" t="s">
        <v>55</v>
      </c>
      <c r="E18">
        <v>-258.85516639</v>
      </c>
      <c r="F18">
        <v>-154.1930542</v>
      </c>
      <c r="G18" t="s">
        <v>57</v>
      </c>
      <c r="H18">
        <v>0.788248984</v>
      </c>
    </row>
    <row r="19" spans="1:8" ht="12.75">
      <c r="A19" t="s">
        <v>112</v>
      </c>
      <c r="B19">
        <v>2</v>
      </c>
      <c r="C19">
        <v>5</v>
      </c>
      <c r="D19" t="s">
        <v>55</v>
      </c>
      <c r="E19">
        <v>258.85516639</v>
      </c>
      <c r="F19">
        <v>139.28492529</v>
      </c>
      <c r="G19" t="s">
        <v>57</v>
      </c>
      <c r="H19">
        <v>0.78</v>
      </c>
    </row>
    <row r="20" spans="1:8" ht="12.75">
      <c r="A20" t="s">
        <v>81</v>
      </c>
      <c r="B20" t="s">
        <v>81</v>
      </c>
      <c r="C20" t="s">
        <v>81</v>
      </c>
      <c r="D20" t="s">
        <v>55</v>
      </c>
      <c r="E20">
        <v>0</v>
      </c>
      <c r="F20">
        <v>0</v>
      </c>
      <c r="G20" t="s">
        <v>57</v>
      </c>
      <c r="H20">
        <v>0.00824898367</v>
      </c>
    </row>
    <row r="21" spans="1:8" ht="12.75">
      <c r="A21" t="s">
        <v>110</v>
      </c>
      <c r="B21" t="s">
        <v>110</v>
      </c>
      <c r="C21" t="s">
        <v>110</v>
      </c>
      <c r="D21" t="s">
        <v>55</v>
      </c>
      <c r="E21">
        <v>0</v>
      </c>
      <c r="F21">
        <v>0</v>
      </c>
      <c r="G21" t="s">
        <v>57</v>
      </c>
      <c r="H21">
        <v>0.788248984</v>
      </c>
    </row>
    <row r="22" spans="1:8" ht="12.75">
      <c r="A22" t="s">
        <v>82</v>
      </c>
      <c r="B22" t="s">
        <v>82</v>
      </c>
      <c r="C22" t="s">
        <v>82</v>
      </c>
      <c r="D22" t="s">
        <v>55</v>
      </c>
      <c r="E22">
        <v>0</v>
      </c>
      <c r="F22">
        <v>0</v>
      </c>
      <c r="G22" t="s">
        <v>57</v>
      </c>
      <c r="H22">
        <v>0.78</v>
      </c>
    </row>
    <row r="23" spans="1:8" ht="12.75">
      <c r="A23" t="s">
        <v>59</v>
      </c>
      <c r="B23" t="s">
        <v>82</v>
      </c>
      <c r="C23">
        <v>2</v>
      </c>
      <c r="D23" t="s">
        <v>19</v>
      </c>
      <c r="E23">
        <v>150.63789617</v>
      </c>
      <c r="F23">
        <v>139.02213857</v>
      </c>
      <c r="G23" t="s">
        <v>56</v>
      </c>
      <c r="H23">
        <v>0.78</v>
      </c>
    </row>
    <row r="24" spans="1:8" ht="12.75">
      <c r="A24" t="s">
        <v>26</v>
      </c>
      <c r="B24">
        <v>3</v>
      </c>
      <c r="C24">
        <v>4</v>
      </c>
      <c r="D24" t="s">
        <v>69</v>
      </c>
      <c r="E24">
        <v>-328.81972837</v>
      </c>
      <c r="F24">
        <v>-343.37749759</v>
      </c>
      <c r="G24" t="s">
        <v>56</v>
      </c>
      <c r="H24">
        <v>0.788248984</v>
      </c>
    </row>
    <row r="25" spans="1:8" ht="12.75">
      <c r="A25" t="s">
        <v>83</v>
      </c>
      <c r="B25">
        <v>5</v>
      </c>
      <c r="C25">
        <v>3</v>
      </c>
      <c r="D25" t="s">
        <v>20</v>
      </c>
      <c r="E25">
        <v>412.34630792</v>
      </c>
      <c r="F25">
        <v>278.62668215</v>
      </c>
      <c r="G25" t="s">
        <v>60</v>
      </c>
      <c r="H25">
        <v>0.788248984</v>
      </c>
    </row>
    <row r="27" spans="1:12" ht="12.75">
      <c r="A27" s="1"/>
      <c r="B27" s="7" t="s">
        <v>62</v>
      </c>
      <c r="C27" s="5"/>
      <c r="D27" s="6"/>
      <c r="E27" s="5"/>
      <c r="F27" s="7" t="s">
        <v>63</v>
      </c>
      <c r="G27" s="1"/>
      <c r="L27" s="1"/>
    </row>
    <row r="28" spans="2:12" ht="12.75">
      <c r="B28" s="1"/>
      <c r="C28" s="1"/>
      <c r="D28" s="1"/>
      <c r="F28" s="1"/>
      <c r="G28" s="1"/>
      <c r="H28" s="1"/>
      <c r="L28" s="1"/>
    </row>
    <row r="29" spans="1:9" ht="12.75">
      <c r="A29" s="18" t="s">
        <v>91</v>
      </c>
      <c r="B29" s="19" t="s">
        <v>5</v>
      </c>
      <c r="C29" s="43" t="s">
        <v>3</v>
      </c>
      <c r="D29" s="12" t="s">
        <v>4</v>
      </c>
      <c r="E29" s="13" t="s">
        <v>0</v>
      </c>
      <c r="F29" s="12" t="s">
        <v>6</v>
      </c>
      <c r="G29" s="25" t="s">
        <v>7</v>
      </c>
      <c r="H29" s="26" t="s">
        <v>8</v>
      </c>
      <c r="I29" s="27" t="s">
        <v>74</v>
      </c>
    </row>
    <row r="30" spans="1:9" ht="12.75">
      <c r="A30" s="20" t="str">
        <f>A23</f>
        <v>compressor</v>
      </c>
      <c r="B30" s="21">
        <f>E23</f>
        <v>150.63789617</v>
      </c>
      <c r="C30" s="8">
        <f>B30</f>
        <v>150.63789617</v>
      </c>
      <c r="D30" s="14"/>
      <c r="E30" s="15"/>
      <c r="F30" s="15"/>
      <c r="G30" s="28">
        <f>F23</f>
        <v>139.02213857</v>
      </c>
      <c r="H30" s="29">
        <f>C30+F30-G30</f>
        <v>11.615757599999995</v>
      </c>
      <c r="I30" s="54">
        <f>H30/$H$38</f>
        <v>0.04960512286583036</v>
      </c>
    </row>
    <row r="31" spans="1:9" ht="12.75">
      <c r="A31" s="20" t="str">
        <f>A24</f>
        <v>turbine</v>
      </c>
      <c r="B31" s="21">
        <f>E24</f>
        <v>-328.81972837</v>
      </c>
      <c r="C31" s="8">
        <f>B31</f>
        <v>-328.81972837</v>
      </c>
      <c r="D31" s="14"/>
      <c r="E31" s="15"/>
      <c r="F31" s="15"/>
      <c r="G31" s="28">
        <f>F24</f>
        <v>-343.37749759</v>
      </c>
      <c r="H31" s="29">
        <f>C31+F31-G31</f>
        <v>14.557769220000012</v>
      </c>
      <c r="I31" s="54">
        <f>H31/$H$38</f>
        <v>0.0621689910962419</v>
      </c>
    </row>
    <row r="32" spans="1:9" ht="12.75">
      <c r="A32" s="20" t="str">
        <f>A25</f>
        <v>combustion chamber</v>
      </c>
      <c r="B32" s="21">
        <f>E25</f>
        <v>412.34630792</v>
      </c>
      <c r="C32" s="9"/>
      <c r="D32" s="14">
        <f>B32</f>
        <v>412.34630792</v>
      </c>
      <c r="E32" s="17"/>
      <c r="F32" s="16">
        <f>D32</f>
        <v>412.34630792</v>
      </c>
      <c r="G32" s="28">
        <f>F25</f>
        <v>278.62668215</v>
      </c>
      <c r="H32" s="29">
        <f>C32+F32-G32</f>
        <v>133.71962577</v>
      </c>
      <c r="I32" s="54">
        <f>H32/$H$38</f>
        <v>0.5710500076115318</v>
      </c>
    </row>
    <row r="33" spans="1:9" ht="12.75">
      <c r="A33" s="20" t="str">
        <f>A18</f>
        <v>regen gas</v>
      </c>
      <c r="B33" s="21">
        <f>E18</f>
        <v>-258.85516639</v>
      </c>
      <c r="C33" s="9"/>
      <c r="D33" s="14">
        <f>E18</f>
        <v>-258.85516639</v>
      </c>
      <c r="E33" s="17"/>
      <c r="F33" s="16"/>
      <c r="G33" s="28">
        <f>F18</f>
        <v>-154.1930542</v>
      </c>
      <c r="H33" s="29">
        <f>-G33-G34</f>
        <v>14.908128910000016</v>
      </c>
      <c r="I33" s="54">
        <f>H33/$H$38</f>
        <v>0.06366520305831698</v>
      </c>
    </row>
    <row r="34" spans="1:9" ht="12.75">
      <c r="A34" s="20" t="str">
        <f>A19</f>
        <v>regen</v>
      </c>
      <c r="B34" s="21">
        <f>E19</f>
        <v>258.85516639</v>
      </c>
      <c r="C34" s="9"/>
      <c r="D34" s="14">
        <f>E19</f>
        <v>258.85516639</v>
      </c>
      <c r="E34" s="17"/>
      <c r="F34" s="16"/>
      <c r="G34" s="28">
        <f>F19</f>
        <v>139.28492529</v>
      </c>
      <c r="H34" s="29"/>
      <c r="I34" s="54"/>
    </row>
    <row r="35" spans="1:12" ht="12.75">
      <c r="A35" s="20" t="s">
        <v>109</v>
      </c>
      <c r="B35" s="22"/>
      <c r="C35" s="9"/>
      <c r="D35" s="10"/>
      <c r="E35" s="9"/>
      <c r="F35" s="11"/>
      <c r="G35" s="28">
        <f>-J11*H25+J8*H23</f>
        <v>-59.363194443699584</v>
      </c>
      <c r="H35" s="29">
        <f>C35+F35-G35</f>
        <v>59.363194443699584</v>
      </c>
      <c r="I35" s="54">
        <f>H35/$H$38</f>
        <v>0.2535106753680791</v>
      </c>
      <c r="J35" s="2"/>
      <c r="L35" s="1"/>
    </row>
    <row r="36" spans="1:12" ht="12">
      <c r="A36" s="20"/>
      <c r="B36" s="22"/>
      <c r="C36" s="9"/>
      <c r="D36" s="10"/>
      <c r="E36" s="9"/>
      <c r="F36" s="11"/>
      <c r="G36" s="28"/>
      <c r="H36" s="29"/>
      <c r="I36" s="54"/>
      <c r="J36" s="2"/>
      <c r="L36" s="1"/>
    </row>
    <row r="37" spans="1:12" ht="12">
      <c r="A37" s="20"/>
      <c r="B37" s="22"/>
      <c r="C37" s="9"/>
      <c r="D37" s="10"/>
      <c r="E37" s="9"/>
      <c r="F37" s="11"/>
      <c r="G37" s="28"/>
      <c r="H37" s="29"/>
      <c r="I37" s="54"/>
      <c r="J37" s="2"/>
      <c r="L37" s="1"/>
    </row>
    <row r="38" spans="1:12" ht="12">
      <c r="A38" s="23" t="s">
        <v>9</v>
      </c>
      <c r="B38" s="24">
        <f>SUM(B30:B37)</f>
        <v>234.16447572</v>
      </c>
      <c r="C38" s="4">
        <f>SUM(C30:C37)</f>
        <v>-178.1818322</v>
      </c>
      <c r="D38" s="4">
        <f>SUM(D30:D37)</f>
        <v>412.34630792</v>
      </c>
      <c r="E38" s="1"/>
      <c r="G38" s="28">
        <f>SUM(G30:G37)</f>
        <v>-2.2369958685430902E-07</v>
      </c>
      <c r="H38" s="30">
        <f>SUM(H30:H37)</f>
        <v>234.16447594369959</v>
      </c>
      <c r="I38" s="55">
        <f>SUM(I30:I37)</f>
        <v>1.0000000000000002</v>
      </c>
      <c r="L38" s="1"/>
    </row>
    <row r="39" spans="1:12" ht="12">
      <c r="A39" s="44"/>
      <c r="B39" s="46"/>
      <c r="C39" s="48"/>
      <c r="D39" s="31"/>
      <c r="E39" s="32" t="s">
        <v>16</v>
      </c>
      <c r="F39" s="32"/>
      <c r="G39" s="33">
        <f>SUM(F30:F37)</f>
        <v>412.34630792</v>
      </c>
      <c r="H39" s="1"/>
      <c r="I39" s="2"/>
      <c r="J39" s="2"/>
      <c r="L39" s="1"/>
    </row>
    <row r="40" spans="1:8" ht="12">
      <c r="A40" s="34"/>
      <c r="B40" s="38"/>
      <c r="C40" s="39"/>
      <c r="D40" s="35"/>
      <c r="E40" s="36" t="s">
        <v>21</v>
      </c>
      <c r="F40" s="36"/>
      <c r="G40" s="37">
        <v>0</v>
      </c>
      <c r="H40" s="1"/>
    </row>
    <row r="41" spans="1:7" ht="12">
      <c r="A41" s="34"/>
      <c r="B41" s="38"/>
      <c r="C41" s="39"/>
      <c r="D41" s="38"/>
      <c r="E41" s="38"/>
      <c r="F41" s="38"/>
      <c r="G41" s="39"/>
    </row>
    <row r="42" spans="1:7" ht="12">
      <c r="A42" s="45" t="s">
        <v>64</v>
      </c>
      <c r="B42" s="47"/>
      <c r="C42" s="49">
        <f>ABS(C38)/(D38)</f>
        <v>0.4321169579492618</v>
      </c>
      <c r="D42" s="40" t="s">
        <v>65</v>
      </c>
      <c r="E42" s="41"/>
      <c r="F42" s="58">
        <f>1-(H38)/(G40+G39)</f>
        <v>0.4321169574067577</v>
      </c>
      <c r="G42" s="4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1">
      <selection activeCell="G36" sqref="G36"/>
    </sheetView>
  </sheetViews>
  <sheetFormatPr defaultColWidth="11.00390625" defaultRowHeight="12.75"/>
  <cols>
    <col min="1" max="1" width="13.00390625" style="0" customWidth="1"/>
    <col min="9" max="9" width="17.875" style="0" customWidth="1"/>
  </cols>
  <sheetData>
    <row r="1" ht="12">
      <c r="A1" t="s">
        <v>43</v>
      </c>
    </row>
    <row r="2" spans="1:4" ht="12">
      <c r="A2" t="s">
        <v>44</v>
      </c>
      <c r="B2" t="s">
        <v>45</v>
      </c>
      <c r="C2" t="s">
        <v>46</v>
      </c>
      <c r="D2" t="s">
        <v>47</v>
      </c>
    </row>
    <row r="3" spans="1:4" ht="12">
      <c r="A3">
        <v>0.39</v>
      </c>
      <c r="B3">
        <v>3360</v>
      </c>
      <c r="C3">
        <v>1309</v>
      </c>
      <c r="D3">
        <v>288.15</v>
      </c>
    </row>
    <row r="6" spans="1:2" ht="12">
      <c r="A6" t="s">
        <v>40</v>
      </c>
      <c r="B6">
        <v>6</v>
      </c>
    </row>
    <row r="7" spans="1:13" ht="12">
      <c r="A7" t="s">
        <v>48</v>
      </c>
      <c r="B7" t="s">
        <v>49</v>
      </c>
      <c r="C7" t="s">
        <v>10</v>
      </c>
      <c r="D7" t="s">
        <v>11</v>
      </c>
      <c r="E7" t="s">
        <v>50</v>
      </c>
      <c r="F7" t="s">
        <v>12</v>
      </c>
      <c r="G7" t="s">
        <v>13</v>
      </c>
      <c r="H7" t="s">
        <v>14</v>
      </c>
      <c r="I7" t="s">
        <v>15</v>
      </c>
      <c r="J7" t="s">
        <v>27</v>
      </c>
      <c r="K7" t="s">
        <v>28</v>
      </c>
      <c r="L7" t="s">
        <v>22</v>
      </c>
      <c r="M7" t="s">
        <v>23</v>
      </c>
    </row>
    <row r="8" spans="1:13" ht="12">
      <c r="A8">
        <v>1</v>
      </c>
      <c r="B8" t="s">
        <v>66</v>
      </c>
      <c r="C8">
        <v>302.13259</v>
      </c>
      <c r="D8">
        <v>0.04</v>
      </c>
      <c r="E8">
        <v>0</v>
      </c>
      <c r="F8">
        <v>121.44930412</v>
      </c>
      <c r="G8">
        <v>0.422615618</v>
      </c>
      <c r="H8">
        <v>0.00100400132</v>
      </c>
      <c r="I8">
        <v>121.44528811</v>
      </c>
      <c r="J8">
        <v>-0.327386205</v>
      </c>
      <c r="K8">
        <v>0</v>
      </c>
      <c r="L8">
        <v>0</v>
      </c>
      <c r="M8">
        <v>0</v>
      </c>
    </row>
    <row r="9" spans="1:13" ht="12">
      <c r="A9">
        <v>2</v>
      </c>
      <c r="B9" t="s">
        <v>66</v>
      </c>
      <c r="C9">
        <v>302.506124</v>
      </c>
      <c r="D9">
        <v>169</v>
      </c>
      <c r="E9">
        <v>0</v>
      </c>
      <c r="F9">
        <v>138.35078927</v>
      </c>
      <c r="G9">
        <v>0.42261523</v>
      </c>
      <c r="H9">
        <v>0.000996734867</v>
      </c>
      <c r="I9">
        <v>121.50597002</v>
      </c>
      <c r="J9">
        <v>16.57421066</v>
      </c>
      <c r="K9">
        <v>0</v>
      </c>
      <c r="L9">
        <v>0</v>
      </c>
      <c r="M9">
        <v>0</v>
      </c>
    </row>
    <row r="10" spans="1:13" ht="12">
      <c r="A10" t="s">
        <v>1</v>
      </c>
      <c r="B10" t="s">
        <v>66</v>
      </c>
      <c r="C10">
        <v>624.93066</v>
      </c>
      <c r="D10">
        <v>169</v>
      </c>
      <c r="E10">
        <v>0</v>
      </c>
      <c r="F10">
        <v>1686.71294212</v>
      </c>
      <c r="G10">
        <v>3.80285724</v>
      </c>
      <c r="H10">
        <v>0.00176354258</v>
      </c>
      <c r="I10">
        <v>1656.90907253</v>
      </c>
      <c r="J10">
        <v>590.91962793</v>
      </c>
      <c r="K10">
        <v>0</v>
      </c>
      <c r="L10">
        <v>0</v>
      </c>
      <c r="M10">
        <v>0</v>
      </c>
    </row>
    <row r="11" spans="1:13" ht="12">
      <c r="A11" t="s">
        <v>2</v>
      </c>
      <c r="B11" t="s">
        <v>66</v>
      </c>
      <c r="C11">
        <v>624.93066</v>
      </c>
      <c r="D11">
        <v>169</v>
      </c>
      <c r="E11">
        <v>1</v>
      </c>
      <c r="F11">
        <v>2555.51354438</v>
      </c>
      <c r="G11">
        <v>5.1933316</v>
      </c>
      <c r="H11">
        <v>0.00846888009</v>
      </c>
      <c r="I11">
        <v>2412.38947092</v>
      </c>
      <c r="J11">
        <v>1059.0550431</v>
      </c>
      <c r="K11">
        <v>0</v>
      </c>
      <c r="L11">
        <v>0</v>
      </c>
      <c r="M11">
        <v>0</v>
      </c>
    </row>
    <row r="12" spans="1:13" ht="12">
      <c r="A12">
        <v>3</v>
      </c>
      <c r="B12" t="s">
        <v>66</v>
      </c>
      <c r="C12">
        <v>815.15</v>
      </c>
      <c r="D12">
        <v>169</v>
      </c>
      <c r="E12">
        <v>1</v>
      </c>
      <c r="F12">
        <v>3405.79096733</v>
      </c>
      <c r="G12">
        <v>6.42028189</v>
      </c>
      <c r="H12">
        <v>0.0197489011</v>
      </c>
      <c r="I12">
        <v>3072.03453928</v>
      </c>
      <c r="J12">
        <v>1555.7867419</v>
      </c>
      <c r="K12">
        <v>0</v>
      </c>
      <c r="L12">
        <v>0</v>
      </c>
      <c r="M12">
        <v>0</v>
      </c>
    </row>
    <row r="13" spans="1:13" ht="12">
      <c r="A13">
        <v>4</v>
      </c>
      <c r="B13" t="s">
        <v>66</v>
      </c>
      <c r="C13">
        <v>302.13259495</v>
      </c>
      <c r="D13">
        <v>0.04</v>
      </c>
      <c r="E13">
        <v>0.835535417</v>
      </c>
      <c r="F13">
        <v>2154.38954762</v>
      </c>
      <c r="G13">
        <v>7.15119876</v>
      </c>
      <c r="H13">
        <v>29.07865404</v>
      </c>
      <c r="I13">
        <v>2038.07493146</v>
      </c>
      <c r="J13">
        <v>93.77162573</v>
      </c>
      <c r="K13">
        <v>0</v>
      </c>
      <c r="L13">
        <v>0</v>
      </c>
      <c r="M13">
        <v>0</v>
      </c>
    </row>
    <row r="15" spans="1:2" ht="12">
      <c r="A15" t="s">
        <v>51</v>
      </c>
      <c r="B15">
        <v>6</v>
      </c>
    </row>
    <row r="16" spans="1:8" ht="12">
      <c r="A16" t="s">
        <v>48</v>
      </c>
      <c r="B16" t="s">
        <v>52</v>
      </c>
      <c r="C16" t="s">
        <v>53</v>
      </c>
      <c r="D16" t="s">
        <v>24</v>
      </c>
      <c r="E16" t="s">
        <v>95</v>
      </c>
      <c r="F16" t="s">
        <v>35</v>
      </c>
      <c r="G16" t="s">
        <v>25</v>
      </c>
      <c r="H16" t="s">
        <v>67</v>
      </c>
    </row>
    <row r="17" spans="1:8" ht="12">
      <c r="A17" t="s">
        <v>68</v>
      </c>
      <c r="B17">
        <v>1</v>
      </c>
      <c r="C17">
        <v>2</v>
      </c>
      <c r="D17" t="s">
        <v>19</v>
      </c>
      <c r="E17">
        <v>4140.86386269</v>
      </c>
      <c r="F17">
        <v>4140.89123237</v>
      </c>
      <c r="G17" t="s">
        <v>56</v>
      </c>
      <c r="H17">
        <v>245</v>
      </c>
    </row>
    <row r="18" spans="1:8" ht="12">
      <c r="A18" t="s">
        <v>73</v>
      </c>
      <c r="B18">
        <v>2</v>
      </c>
      <c r="C18" t="s">
        <v>1</v>
      </c>
      <c r="D18" t="s">
        <v>55</v>
      </c>
      <c r="E18">
        <v>379348.72744862</v>
      </c>
      <c r="F18">
        <v>140714.62723032</v>
      </c>
      <c r="G18" t="s">
        <v>60</v>
      </c>
      <c r="H18">
        <v>245</v>
      </c>
    </row>
    <row r="19" spans="1:8" ht="12">
      <c r="A19" t="s">
        <v>72</v>
      </c>
      <c r="B19" t="s">
        <v>1</v>
      </c>
      <c r="C19" t="s">
        <v>2</v>
      </c>
      <c r="D19" t="s">
        <v>55</v>
      </c>
      <c r="E19">
        <v>212856.14755372</v>
      </c>
      <c r="F19">
        <v>114693.17671739</v>
      </c>
      <c r="G19" t="s">
        <v>60</v>
      </c>
      <c r="H19">
        <v>245</v>
      </c>
    </row>
    <row r="20" spans="1:8" ht="12">
      <c r="A20" t="s">
        <v>71</v>
      </c>
      <c r="B20" t="s">
        <v>2</v>
      </c>
      <c r="C20">
        <v>3</v>
      </c>
      <c r="D20" t="s">
        <v>55</v>
      </c>
      <c r="E20">
        <v>208317.96862316</v>
      </c>
      <c r="F20">
        <v>121699.26620615</v>
      </c>
      <c r="G20" t="s">
        <v>60</v>
      </c>
      <c r="H20">
        <v>245</v>
      </c>
    </row>
    <row r="21" spans="1:8" ht="12">
      <c r="A21" t="s">
        <v>26</v>
      </c>
      <c r="B21">
        <v>3</v>
      </c>
      <c r="C21">
        <v>4</v>
      </c>
      <c r="D21" t="s">
        <v>69</v>
      </c>
      <c r="E21">
        <v>-306593.34782873</v>
      </c>
      <c r="F21">
        <v>-358193.70346207</v>
      </c>
      <c r="G21" t="s">
        <v>56</v>
      </c>
      <c r="H21">
        <v>245</v>
      </c>
    </row>
    <row r="22" spans="1:8" ht="12">
      <c r="A22" t="s">
        <v>70</v>
      </c>
      <c r="B22">
        <v>4</v>
      </c>
      <c r="C22">
        <v>1</v>
      </c>
      <c r="D22" t="s">
        <v>55</v>
      </c>
      <c r="E22">
        <v>-498070.35965946</v>
      </c>
      <c r="F22">
        <v>-23054.25792415</v>
      </c>
      <c r="G22" t="s">
        <v>57</v>
      </c>
      <c r="H22">
        <v>245</v>
      </c>
    </row>
    <row r="25" spans="1:12" ht="12">
      <c r="A25" s="1"/>
      <c r="B25" s="7" t="s">
        <v>62</v>
      </c>
      <c r="C25" s="5"/>
      <c r="D25" s="6"/>
      <c r="E25" s="5"/>
      <c r="F25" s="7" t="s">
        <v>63</v>
      </c>
      <c r="G25" s="1"/>
      <c r="L25" s="1"/>
    </row>
    <row r="26" spans="2:12" ht="12">
      <c r="B26" s="1"/>
      <c r="C26" s="1"/>
      <c r="D26" s="1"/>
      <c r="F26" s="1"/>
      <c r="G26" s="1"/>
      <c r="H26" s="1"/>
      <c r="L26" s="1"/>
    </row>
    <row r="27" spans="1:9" ht="12.75">
      <c r="A27" s="18" t="s">
        <v>91</v>
      </c>
      <c r="B27" s="19" t="s">
        <v>5</v>
      </c>
      <c r="C27" s="43" t="s">
        <v>3</v>
      </c>
      <c r="D27" s="12" t="s">
        <v>4</v>
      </c>
      <c r="E27" s="13" t="s">
        <v>0</v>
      </c>
      <c r="F27" s="12" t="s">
        <v>6</v>
      </c>
      <c r="G27" s="25" t="s">
        <v>7</v>
      </c>
      <c r="H27" s="26" t="s">
        <v>8</v>
      </c>
      <c r="I27" s="27" t="s">
        <v>74</v>
      </c>
    </row>
    <row r="28" spans="1:9" ht="12">
      <c r="A28" s="20" t="str">
        <f>A22</f>
        <v>condenser</v>
      </c>
      <c r="B28" s="21">
        <f>E22</f>
        <v>-498070.35965946</v>
      </c>
      <c r="C28" s="9"/>
      <c r="D28" s="14">
        <f>B28</f>
        <v>-498070.35965946</v>
      </c>
      <c r="E28" s="15">
        <v>288.15</v>
      </c>
      <c r="F28" s="16">
        <f>D28*(1-$D$3/E28)</f>
        <v>0</v>
      </c>
      <c r="G28" s="28">
        <f>F22</f>
        <v>-23054.25792415</v>
      </c>
      <c r="H28" s="29">
        <f aca="true" t="shared" si="0" ref="H28:H33">C28+F28-G28</f>
        <v>23054.25792415</v>
      </c>
      <c r="I28" s="54">
        <f aca="true" t="shared" si="1" ref="I28:I33">H28/$H$35</f>
        <v>0.0727566714985422</v>
      </c>
    </row>
    <row r="29" spans="1:9" ht="12">
      <c r="A29" s="20" t="str">
        <f>A20</f>
        <v>superheater</v>
      </c>
      <c r="B29" s="21">
        <f>E20</f>
        <v>208317.96862316</v>
      </c>
      <c r="C29" s="9"/>
      <c r="D29" s="14">
        <f>B29</f>
        <v>208317.96862316</v>
      </c>
      <c r="E29" s="17">
        <v>1273</v>
      </c>
      <c r="F29" s="16">
        <f>D29*(1-$D$3/E29)</f>
        <v>161164.14092578096</v>
      </c>
      <c r="G29" s="28">
        <f>F20</f>
        <v>121699.26620615</v>
      </c>
      <c r="H29" s="29">
        <f t="shared" si="0"/>
        <v>39464.874719630956</v>
      </c>
      <c r="I29" s="54">
        <f t="shared" si="1"/>
        <v>0.12454675119685846</v>
      </c>
    </row>
    <row r="30" spans="1:9" ht="12">
      <c r="A30" s="20" t="str">
        <f>A19</f>
        <v>evaporator</v>
      </c>
      <c r="B30" s="21">
        <f>E19</f>
        <v>212856.14755372</v>
      </c>
      <c r="C30" s="9"/>
      <c r="D30" s="14">
        <f>B30</f>
        <v>212856.14755372</v>
      </c>
      <c r="E30" s="17">
        <v>1273</v>
      </c>
      <c r="F30" s="16">
        <f>D30*(1-$D$3/E30)</f>
        <v>164675.08006149344</v>
      </c>
      <c r="G30" s="28">
        <f>F19</f>
        <v>114693.17671739</v>
      </c>
      <c r="H30" s="29">
        <f t="shared" si="0"/>
        <v>49981.90334410344</v>
      </c>
      <c r="I30" s="54">
        <f t="shared" si="1"/>
        <v>0.15773732272984878</v>
      </c>
    </row>
    <row r="31" spans="1:9" ht="12">
      <c r="A31" s="20" t="str">
        <f>A18</f>
        <v>economiser</v>
      </c>
      <c r="B31" s="21">
        <f>E18</f>
        <v>379348.72744862</v>
      </c>
      <c r="C31" s="9"/>
      <c r="D31" s="14">
        <f>B31</f>
        <v>379348.72744862</v>
      </c>
      <c r="E31" s="17">
        <v>1273</v>
      </c>
      <c r="F31" s="16">
        <f>D31*(1-$D$3/E31)</f>
        <v>293481.2209173397</v>
      </c>
      <c r="G31" s="28">
        <f>F18</f>
        <v>140714.62723032</v>
      </c>
      <c r="H31" s="29">
        <f t="shared" si="0"/>
        <v>152766.59368701972</v>
      </c>
      <c r="I31" s="54">
        <f t="shared" si="1"/>
        <v>0.48211436296957116</v>
      </c>
    </row>
    <row r="32" spans="1:9" ht="12">
      <c r="A32" s="20" t="str">
        <f>A17</f>
        <v>pump</v>
      </c>
      <c r="B32" s="21">
        <f>E17</f>
        <v>4140.86386269</v>
      </c>
      <c r="C32" s="8">
        <f>B32</f>
        <v>4140.86386269</v>
      </c>
      <c r="D32" s="14"/>
      <c r="E32" s="15"/>
      <c r="F32" s="15"/>
      <c r="G32" s="28">
        <f>F17</f>
        <v>4140.89123237</v>
      </c>
      <c r="H32" s="29">
        <f t="shared" si="0"/>
        <v>-0.027369679999537766</v>
      </c>
      <c r="I32" s="54">
        <f t="shared" si="1"/>
        <v>-8.637566315507462E-08</v>
      </c>
    </row>
    <row r="33" spans="1:9" ht="12">
      <c r="A33" s="20" t="str">
        <f>A21</f>
        <v>turbine</v>
      </c>
      <c r="B33" s="21">
        <f>E21</f>
        <v>-306593.34782873</v>
      </c>
      <c r="C33" s="8">
        <f>B33</f>
        <v>-306593.34782873</v>
      </c>
      <c r="D33" s="14"/>
      <c r="E33" s="15"/>
      <c r="F33" s="15"/>
      <c r="G33" s="28">
        <f>F21</f>
        <v>-358193.70346207</v>
      </c>
      <c r="H33" s="29">
        <f t="shared" si="0"/>
        <v>51600.35563334002</v>
      </c>
      <c r="I33" s="54">
        <f t="shared" si="1"/>
        <v>0.16284497798084255</v>
      </c>
    </row>
    <row r="34" spans="1:12" ht="12">
      <c r="A34" s="20"/>
      <c r="B34" s="22"/>
      <c r="C34" s="9"/>
      <c r="D34" s="10"/>
      <c r="E34" s="9"/>
      <c r="F34" s="11"/>
      <c r="G34" s="28"/>
      <c r="H34" s="29"/>
      <c r="I34" s="54"/>
      <c r="J34" s="2"/>
      <c r="L34" s="1"/>
    </row>
    <row r="35" spans="1:12" ht="12">
      <c r="A35" s="23" t="s">
        <v>9</v>
      </c>
      <c r="B35" s="24">
        <f>SUM(B28:B34)</f>
        <v>0</v>
      </c>
      <c r="C35" s="4">
        <f>SUM(C28:C34)</f>
        <v>-302452.48396604</v>
      </c>
      <c r="D35" s="4">
        <f>SUM(D28:D34)</f>
        <v>302452.48396604</v>
      </c>
      <c r="E35" s="1"/>
      <c r="G35" s="28">
        <f>SUM(G28:G34)</f>
        <v>9.953510016202927E-09</v>
      </c>
      <c r="H35" s="30">
        <f>SUM(H28:H34)</f>
        <v>316867.9579385641</v>
      </c>
      <c r="I35" s="55">
        <f>SUM(I28:I34)</f>
        <v>0.9999999999999999</v>
      </c>
      <c r="L35" s="1"/>
    </row>
    <row r="36" spans="1:12" ht="12">
      <c r="A36" s="44"/>
      <c r="B36" s="46"/>
      <c r="C36" s="48"/>
      <c r="D36" s="31"/>
      <c r="E36" s="32" t="s">
        <v>16</v>
      </c>
      <c r="F36" s="32"/>
      <c r="G36" s="33">
        <f>SUM(F28:F34)</f>
        <v>619320.4419046142</v>
      </c>
      <c r="H36" s="1"/>
      <c r="I36" s="2"/>
      <c r="J36" s="2"/>
      <c r="L36" s="1"/>
    </row>
    <row r="37" spans="1:8" ht="12">
      <c r="A37" s="34"/>
      <c r="B37" s="38"/>
      <c r="C37" s="39"/>
      <c r="D37" s="35"/>
      <c r="E37" s="36" t="s">
        <v>21</v>
      </c>
      <c r="F37" s="36"/>
      <c r="G37" s="37">
        <v>0</v>
      </c>
      <c r="H37" s="1"/>
    </row>
    <row r="38" spans="1:7" ht="12">
      <c r="A38" s="34"/>
      <c r="B38" s="38"/>
      <c r="C38" s="39"/>
      <c r="D38" s="38"/>
      <c r="E38" s="38"/>
      <c r="F38" s="38"/>
      <c r="G38" s="39"/>
    </row>
    <row r="39" spans="1:7" ht="12">
      <c r="A39" s="45" t="s">
        <v>64</v>
      </c>
      <c r="B39" s="47"/>
      <c r="C39" s="49">
        <f>ABS(C35)/(D35-D28)</f>
        <v>0.3778186798471089</v>
      </c>
      <c r="D39" s="40" t="s">
        <v>65</v>
      </c>
      <c r="E39" s="41"/>
      <c r="F39" s="56">
        <f>1-(H35)/(G37+G36)</f>
        <v>0.48836186164937356</v>
      </c>
      <c r="G39" s="4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9">
      <selection activeCell="G55" sqref="G55"/>
    </sheetView>
  </sheetViews>
  <sheetFormatPr defaultColWidth="11.00390625" defaultRowHeight="12.75"/>
  <cols>
    <col min="1" max="1" width="19.875" style="0" customWidth="1"/>
    <col min="9" max="9" width="17.875" style="0" bestFit="1" customWidth="1"/>
  </cols>
  <sheetData>
    <row r="1" ht="12">
      <c r="A1" t="s">
        <v>36</v>
      </c>
    </row>
    <row r="2" spans="1:4" ht="12">
      <c r="A2" t="s">
        <v>37</v>
      </c>
      <c r="B2" t="s">
        <v>38</v>
      </c>
      <c r="C2" t="s">
        <v>39</v>
      </c>
      <c r="D2" t="s">
        <v>30</v>
      </c>
    </row>
    <row r="3" spans="1:4" ht="12">
      <c r="A3">
        <v>0.423</v>
      </c>
      <c r="B3">
        <v>3383</v>
      </c>
      <c r="C3">
        <v>1430</v>
      </c>
      <c r="D3">
        <v>288.15</v>
      </c>
    </row>
    <row r="6" spans="1:2" ht="12">
      <c r="A6" t="s">
        <v>40</v>
      </c>
      <c r="B6">
        <v>10</v>
      </c>
    </row>
    <row r="7" spans="1:13" ht="12">
      <c r="A7" t="s">
        <v>48</v>
      </c>
      <c r="B7" t="s">
        <v>49</v>
      </c>
      <c r="C7" t="s">
        <v>10</v>
      </c>
      <c r="D7" t="s">
        <v>11</v>
      </c>
      <c r="E7" t="s">
        <v>50</v>
      </c>
      <c r="F7" t="s">
        <v>12</v>
      </c>
      <c r="G7" t="s">
        <v>13</v>
      </c>
      <c r="H7" t="s">
        <v>14</v>
      </c>
      <c r="I7" t="s">
        <v>15</v>
      </c>
      <c r="J7" t="s">
        <v>27</v>
      </c>
      <c r="K7" t="s">
        <v>28</v>
      </c>
      <c r="L7" t="s">
        <v>22</v>
      </c>
      <c r="M7" t="s">
        <v>23</v>
      </c>
    </row>
    <row r="8" spans="1:13" ht="12">
      <c r="A8">
        <v>1</v>
      </c>
      <c r="B8" t="s">
        <v>66</v>
      </c>
      <c r="C8">
        <v>302.13259</v>
      </c>
      <c r="D8">
        <v>0.04</v>
      </c>
      <c r="E8">
        <v>0</v>
      </c>
      <c r="F8">
        <v>121.44930412</v>
      </c>
      <c r="G8">
        <v>0.422615618</v>
      </c>
      <c r="H8">
        <v>0.00100400132</v>
      </c>
      <c r="I8">
        <v>121.44528811</v>
      </c>
      <c r="J8">
        <v>-0.327386205</v>
      </c>
      <c r="K8">
        <v>0</v>
      </c>
      <c r="L8">
        <v>0</v>
      </c>
      <c r="M8">
        <v>0</v>
      </c>
    </row>
    <row r="9" spans="1:13" ht="12">
      <c r="A9">
        <v>2</v>
      </c>
      <c r="B9" t="s">
        <v>66</v>
      </c>
      <c r="C9">
        <v>302.16485993</v>
      </c>
      <c r="D9">
        <v>15</v>
      </c>
      <c r="E9">
        <v>0</v>
      </c>
      <c r="F9">
        <v>122.95084249</v>
      </c>
      <c r="G9">
        <v>0.422615788</v>
      </c>
      <c r="H9">
        <v>0.00100334162</v>
      </c>
      <c r="I9">
        <v>121.44583006</v>
      </c>
      <c r="J9">
        <v>1.17410329</v>
      </c>
      <c r="K9">
        <v>0</v>
      </c>
      <c r="L9">
        <v>0</v>
      </c>
      <c r="M9">
        <v>0</v>
      </c>
    </row>
    <row r="10" spans="1:13" ht="12">
      <c r="A10" t="s">
        <v>1</v>
      </c>
      <c r="B10" t="s">
        <v>66</v>
      </c>
      <c r="C10">
        <v>624.93066</v>
      </c>
      <c r="D10">
        <v>169</v>
      </c>
      <c r="E10">
        <v>0</v>
      </c>
      <c r="F10">
        <v>1686.71294212</v>
      </c>
      <c r="G10">
        <v>3.80285724</v>
      </c>
      <c r="H10">
        <v>0.00176354258</v>
      </c>
      <c r="I10">
        <v>1656.90907253</v>
      </c>
      <c r="J10">
        <v>590.91962793</v>
      </c>
      <c r="K10">
        <v>0</v>
      </c>
      <c r="L10">
        <v>0</v>
      </c>
      <c r="M10">
        <v>0</v>
      </c>
    </row>
    <row r="11" spans="1:13" ht="12">
      <c r="A11" t="s">
        <v>2</v>
      </c>
      <c r="B11" t="s">
        <v>66</v>
      </c>
      <c r="C11">
        <v>624.93066</v>
      </c>
      <c r="D11">
        <v>169</v>
      </c>
      <c r="E11">
        <v>1</v>
      </c>
      <c r="F11">
        <v>2555.51354438</v>
      </c>
      <c r="G11">
        <v>5.1933316</v>
      </c>
      <c r="H11">
        <v>0.00846888009</v>
      </c>
      <c r="I11">
        <v>2412.38947092</v>
      </c>
      <c r="J11">
        <v>1059.0550431</v>
      </c>
      <c r="K11">
        <v>0</v>
      </c>
      <c r="L11">
        <v>0</v>
      </c>
      <c r="M11">
        <v>0</v>
      </c>
    </row>
    <row r="12" spans="1:13" ht="12">
      <c r="A12">
        <v>3</v>
      </c>
      <c r="B12" t="s">
        <v>66</v>
      </c>
      <c r="C12">
        <v>815.15</v>
      </c>
      <c r="D12">
        <v>169</v>
      </c>
      <c r="E12">
        <v>1</v>
      </c>
      <c r="F12">
        <v>3405.79096733</v>
      </c>
      <c r="G12">
        <v>6.42028189</v>
      </c>
      <c r="H12">
        <v>0.0197489011</v>
      </c>
      <c r="I12">
        <v>3072.03453928</v>
      </c>
      <c r="J12">
        <v>1555.7867419</v>
      </c>
      <c r="K12">
        <v>0</v>
      </c>
      <c r="L12">
        <v>0</v>
      </c>
      <c r="M12">
        <v>0</v>
      </c>
    </row>
    <row r="13" spans="1:13" ht="12">
      <c r="A13">
        <v>4</v>
      </c>
      <c r="B13" t="s">
        <v>66</v>
      </c>
      <c r="C13">
        <v>503.07898963</v>
      </c>
      <c r="D13">
        <v>15</v>
      </c>
      <c r="E13">
        <v>1</v>
      </c>
      <c r="F13">
        <v>2874.09044801</v>
      </c>
      <c r="G13">
        <v>6.61368531</v>
      </c>
      <c r="H13">
        <v>0.144439497</v>
      </c>
      <c r="I13">
        <v>2657.43120246</v>
      </c>
      <c r="J13">
        <v>968.35702709</v>
      </c>
      <c r="K13">
        <v>0</v>
      </c>
      <c r="L13">
        <v>0</v>
      </c>
      <c r="M13">
        <v>0</v>
      </c>
    </row>
    <row r="14" spans="1:13" ht="12">
      <c r="A14" t="s">
        <v>34</v>
      </c>
      <c r="B14" t="s">
        <v>66</v>
      </c>
      <c r="C14">
        <v>401.79946123</v>
      </c>
      <c r="D14">
        <v>169</v>
      </c>
      <c r="E14">
        <v>0</v>
      </c>
      <c r="F14">
        <v>551.9880816</v>
      </c>
      <c r="G14">
        <v>1.60460279</v>
      </c>
      <c r="H14">
        <v>0.00105898036</v>
      </c>
      <c r="I14">
        <v>534.09131351</v>
      </c>
      <c r="J14">
        <v>89.62178773</v>
      </c>
      <c r="K14">
        <v>0</v>
      </c>
      <c r="L14">
        <v>0</v>
      </c>
      <c r="M14">
        <v>0</v>
      </c>
    </row>
    <row r="15" spans="1:13" ht="12">
      <c r="A15" t="s">
        <v>32</v>
      </c>
      <c r="B15" t="s">
        <v>66</v>
      </c>
      <c r="C15">
        <v>302.13259495</v>
      </c>
      <c r="D15">
        <v>0.04</v>
      </c>
      <c r="E15">
        <v>0.978963091</v>
      </c>
      <c r="F15">
        <v>2503.36324845</v>
      </c>
      <c r="G15">
        <v>8.30622462</v>
      </c>
      <c r="H15">
        <v>34.07011175</v>
      </c>
      <c r="I15">
        <v>2367.08280145</v>
      </c>
      <c r="J15">
        <v>109.9246241</v>
      </c>
      <c r="K15">
        <v>0</v>
      </c>
      <c r="L15">
        <v>0</v>
      </c>
      <c r="M15">
        <v>0</v>
      </c>
    </row>
    <row r="16" spans="1:13" ht="12">
      <c r="A16" t="s">
        <v>31</v>
      </c>
      <c r="B16" t="s">
        <v>66</v>
      </c>
      <c r="C16">
        <v>815.15</v>
      </c>
      <c r="D16">
        <v>15</v>
      </c>
      <c r="E16">
        <v>1</v>
      </c>
      <c r="F16">
        <v>3564.71509002</v>
      </c>
      <c r="G16">
        <v>7.68631165</v>
      </c>
      <c r="H16">
        <v>0.248354475</v>
      </c>
      <c r="I16">
        <v>3192.1833773</v>
      </c>
      <c r="J16">
        <v>1349.90438721</v>
      </c>
      <c r="K16">
        <v>0</v>
      </c>
      <c r="L16">
        <v>0</v>
      </c>
      <c r="M16">
        <v>0</v>
      </c>
    </row>
    <row r="17" spans="1:13" ht="12">
      <c r="A17" t="s">
        <v>33</v>
      </c>
      <c r="B17" t="s">
        <v>66</v>
      </c>
      <c r="C17">
        <v>400.4396291</v>
      </c>
      <c r="D17">
        <v>15</v>
      </c>
      <c r="E17">
        <v>0</v>
      </c>
      <c r="F17">
        <v>535.62177959</v>
      </c>
      <c r="G17">
        <v>1.60460337</v>
      </c>
      <c r="H17">
        <v>0.00106665879</v>
      </c>
      <c r="I17">
        <v>534.0217914</v>
      </c>
      <c r="J17">
        <v>73.25531933</v>
      </c>
      <c r="K17">
        <v>0</v>
      </c>
      <c r="L17">
        <v>0</v>
      </c>
      <c r="M17">
        <v>0</v>
      </c>
    </row>
    <row r="19" spans="1:2" ht="12">
      <c r="A19" t="s">
        <v>51</v>
      </c>
      <c r="B19">
        <v>10</v>
      </c>
    </row>
    <row r="20" spans="1:8" ht="12">
      <c r="A20" t="s">
        <v>48</v>
      </c>
      <c r="B20" t="s">
        <v>52</v>
      </c>
      <c r="C20" t="s">
        <v>53</v>
      </c>
      <c r="D20" t="s">
        <v>24</v>
      </c>
      <c r="E20" t="s">
        <v>95</v>
      </c>
      <c r="F20" t="s">
        <v>35</v>
      </c>
      <c r="G20" t="s">
        <v>25</v>
      </c>
      <c r="H20" t="s">
        <v>67</v>
      </c>
    </row>
    <row r="21" spans="1:8" ht="12">
      <c r="A21" t="s">
        <v>78</v>
      </c>
      <c r="B21">
        <v>4</v>
      </c>
      <c r="C21" t="s">
        <v>31</v>
      </c>
      <c r="D21" t="s">
        <v>55</v>
      </c>
      <c r="E21">
        <v>124450.56049024</v>
      </c>
      <c r="F21">
        <v>68754.83429258</v>
      </c>
      <c r="G21" t="s">
        <v>60</v>
      </c>
      <c r="H21">
        <v>180.2</v>
      </c>
    </row>
    <row r="22" spans="1:8" ht="12">
      <c r="A22" t="s">
        <v>77</v>
      </c>
      <c r="B22">
        <v>4</v>
      </c>
      <c r="C22">
        <v>4</v>
      </c>
      <c r="D22" t="s">
        <v>55</v>
      </c>
      <c r="E22">
        <v>0</v>
      </c>
      <c r="F22">
        <v>0</v>
      </c>
      <c r="G22" t="s">
        <v>57</v>
      </c>
      <c r="H22">
        <v>31.8</v>
      </c>
    </row>
    <row r="23" spans="1:8" ht="12">
      <c r="A23" t="s">
        <v>68</v>
      </c>
      <c r="B23">
        <v>1</v>
      </c>
      <c r="C23">
        <v>2</v>
      </c>
      <c r="D23" t="s">
        <v>19</v>
      </c>
      <c r="E23">
        <v>270.57721517</v>
      </c>
      <c r="F23">
        <v>270.56840698</v>
      </c>
      <c r="G23" t="s">
        <v>56</v>
      </c>
      <c r="H23">
        <v>180.2</v>
      </c>
    </row>
    <row r="24" spans="1:8" ht="12">
      <c r="A24" t="s">
        <v>73</v>
      </c>
      <c r="B24" t="s">
        <v>34</v>
      </c>
      <c r="C24" t="s">
        <v>1</v>
      </c>
      <c r="D24" t="s">
        <v>55</v>
      </c>
      <c r="E24">
        <v>240561.67043398</v>
      </c>
      <c r="F24">
        <v>106275.14212196</v>
      </c>
      <c r="G24" t="s">
        <v>60</v>
      </c>
      <c r="H24">
        <v>212</v>
      </c>
    </row>
    <row r="25" spans="1:8" ht="12">
      <c r="A25" t="s">
        <v>72</v>
      </c>
      <c r="B25" t="s">
        <v>1</v>
      </c>
      <c r="C25" t="s">
        <v>2</v>
      </c>
      <c r="D25" t="s">
        <v>55</v>
      </c>
      <c r="E25">
        <v>184185.72767913</v>
      </c>
      <c r="F25">
        <v>99244.70801668</v>
      </c>
      <c r="G25" t="s">
        <v>60</v>
      </c>
      <c r="H25">
        <v>212</v>
      </c>
    </row>
    <row r="26" spans="1:8" ht="12">
      <c r="A26" t="s">
        <v>71</v>
      </c>
      <c r="B26" t="s">
        <v>2</v>
      </c>
      <c r="C26">
        <v>3</v>
      </c>
      <c r="D26" t="s">
        <v>55</v>
      </c>
      <c r="E26">
        <v>180258.81366576</v>
      </c>
      <c r="F26">
        <v>105307.12014573</v>
      </c>
      <c r="G26" t="s">
        <v>60</v>
      </c>
      <c r="H26">
        <v>212</v>
      </c>
    </row>
    <row r="27" spans="1:8" ht="12">
      <c r="A27" t="s">
        <v>75</v>
      </c>
      <c r="B27">
        <v>3</v>
      </c>
      <c r="C27">
        <v>4</v>
      </c>
      <c r="D27" t="s">
        <v>69</v>
      </c>
      <c r="E27">
        <v>-112720.51009662</v>
      </c>
      <c r="F27">
        <v>-124535.0995397</v>
      </c>
      <c r="G27" t="s">
        <v>56</v>
      </c>
      <c r="H27">
        <v>212</v>
      </c>
    </row>
    <row r="28" spans="1:8" ht="12">
      <c r="A28" t="s">
        <v>70</v>
      </c>
      <c r="B28" t="s">
        <v>32</v>
      </c>
      <c r="C28">
        <v>1</v>
      </c>
      <c r="D28" t="s">
        <v>55</v>
      </c>
      <c r="E28">
        <v>-429220.89292811</v>
      </c>
      <c r="F28">
        <v>-19867.41226436</v>
      </c>
      <c r="G28" t="s">
        <v>57</v>
      </c>
      <c r="H28">
        <v>180.2</v>
      </c>
    </row>
    <row r="29" spans="1:8" ht="12">
      <c r="A29" t="s">
        <v>76</v>
      </c>
      <c r="B29" t="s">
        <v>31</v>
      </c>
      <c r="C29" t="s">
        <v>32</v>
      </c>
      <c r="D29" t="s">
        <v>69</v>
      </c>
      <c r="E29">
        <v>-191255.6018524</v>
      </c>
      <c r="F29">
        <v>-223444.35331209</v>
      </c>
      <c r="G29" t="s">
        <v>56</v>
      </c>
      <c r="H29">
        <v>180.2</v>
      </c>
    </row>
    <row r="30" spans="1:8" ht="12">
      <c r="A30" t="s">
        <v>96</v>
      </c>
      <c r="B30" t="s">
        <v>33</v>
      </c>
      <c r="C30" t="s">
        <v>34</v>
      </c>
      <c r="D30" t="s">
        <v>19</v>
      </c>
      <c r="E30">
        <v>3469.65602676</v>
      </c>
      <c r="F30">
        <v>3469.69130112</v>
      </c>
      <c r="G30" t="s">
        <v>56</v>
      </c>
      <c r="H30">
        <v>212</v>
      </c>
    </row>
    <row r="38" spans="1:12" ht="12">
      <c r="A38" s="1"/>
      <c r="B38" s="7" t="s">
        <v>62</v>
      </c>
      <c r="C38" s="5"/>
      <c r="D38" s="6"/>
      <c r="E38" s="5"/>
      <c r="F38" s="7" t="s">
        <v>63</v>
      </c>
      <c r="G38" s="1"/>
      <c r="L38" s="1"/>
    </row>
    <row r="39" spans="2:12" ht="12">
      <c r="B39" s="1"/>
      <c r="C39" s="1"/>
      <c r="D39" s="1"/>
      <c r="F39" s="1"/>
      <c r="G39" s="1"/>
      <c r="H39" s="1"/>
      <c r="L39" s="1"/>
    </row>
    <row r="40" spans="1:9" ht="12.75">
      <c r="A40" s="18" t="s">
        <v>91</v>
      </c>
      <c r="B40" s="19" t="s">
        <v>5</v>
      </c>
      <c r="C40" s="43" t="s">
        <v>3</v>
      </c>
      <c r="D40" s="12" t="s">
        <v>4</v>
      </c>
      <c r="E40" s="13" t="s">
        <v>0</v>
      </c>
      <c r="F40" s="12" t="s">
        <v>6</v>
      </c>
      <c r="G40" s="25" t="s">
        <v>7</v>
      </c>
      <c r="H40" s="26" t="s">
        <v>8</v>
      </c>
      <c r="I40" s="27" t="s">
        <v>74</v>
      </c>
    </row>
    <row r="41" spans="1:9" ht="12">
      <c r="A41" s="20" t="str">
        <f>A30</f>
        <v>feedwater pump</v>
      </c>
      <c r="B41" s="21">
        <f>E30</f>
        <v>3469.65602676</v>
      </c>
      <c r="C41" s="8">
        <f>B41</f>
        <v>3469.65602676</v>
      </c>
      <c r="D41" s="14"/>
      <c r="E41" s="15"/>
      <c r="F41" s="15"/>
      <c r="G41" s="28">
        <f>F30</f>
        <v>3469.69130112</v>
      </c>
      <c r="H41" s="29">
        <f>C41+F41-G41</f>
        <v>-0.0352743600001304</v>
      </c>
      <c r="I41" s="54">
        <f aca="true" t="shared" si="0" ref="I41:I51">H41/$H$54</f>
        <v>-1.3983147344056608E-07</v>
      </c>
    </row>
    <row r="42" spans="1:9" ht="12">
      <c r="A42" s="20" t="str">
        <f>A23</f>
        <v>pump</v>
      </c>
      <c r="B42" s="21">
        <f>E23</f>
        <v>270.57721517</v>
      </c>
      <c r="C42" s="8">
        <f>B42</f>
        <v>270.57721517</v>
      </c>
      <c r="D42" s="14"/>
      <c r="E42" s="15"/>
      <c r="F42" s="15"/>
      <c r="G42" s="28">
        <f>F23</f>
        <v>270.56840698</v>
      </c>
      <c r="H42" s="29">
        <f aca="true" t="shared" si="1" ref="H42:H51">C42+F42-G42</f>
        <v>0.008808189999967908</v>
      </c>
      <c r="I42" s="54">
        <f t="shared" si="0"/>
        <v>3.4916641606975124E-08</v>
      </c>
    </row>
    <row r="43" spans="1:9" ht="12">
      <c r="A43" s="20" t="str">
        <f>A27</f>
        <v>HP turbine</v>
      </c>
      <c r="B43" s="21">
        <f>E27</f>
        <v>-112720.51009662</v>
      </c>
      <c r="C43" s="8">
        <f>B43</f>
        <v>-112720.51009662</v>
      </c>
      <c r="D43" s="14"/>
      <c r="E43" s="15"/>
      <c r="F43" s="15"/>
      <c r="G43" s="28">
        <f>F27</f>
        <v>-124535.0995397</v>
      </c>
      <c r="H43" s="29">
        <f t="shared" si="1"/>
        <v>11814.589443079996</v>
      </c>
      <c r="I43" s="54">
        <f t="shared" si="0"/>
        <v>0.04683434227906971</v>
      </c>
    </row>
    <row r="44" spans="1:9" ht="12">
      <c r="A44" s="20" t="str">
        <f>A29</f>
        <v>LP turbine</v>
      </c>
      <c r="B44" s="21">
        <f>E29</f>
        <v>-191255.6018524</v>
      </c>
      <c r="C44" s="8">
        <f>B44</f>
        <v>-191255.6018524</v>
      </c>
      <c r="D44" s="14"/>
      <c r="E44" s="15"/>
      <c r="F44" s="15"/>
      <c r="G44" s="28">
        <f>F29</f>
        <v>-223444.35331209</v>
      </c>
      <c r="H44" s="29">
        <f t="shared" si="1"/>
        <v>32188.751459690015</v>
      </c>
      <c r="I44" s="54">
        <f t="shared" si="0"/>
        <v>0.12759977912580095</v>
      </c>
    </row>
    <row r="45" spans="1:9" ht="12">
      <c r="A45" s="20" t="str">
        <f>A28</f>
        <v>condenser</v>
      </c>
      <c r="B45" s="21">
        <f>E28</f>
        <v>-429220.89292811</v>
      </c>
      <c r="C45" s="9"/>
      <c r="D45" s="14">
        <f aca="true" t="shared" si="2" ref="D45:D50">B45</f>
        <v>-429220.89292811</v>
      </c>
      <c r="E45" s="15">
        <v>288.15</v>
      </c>
      <c r="F45" s="16">
        <f>D45*(1-$D$3/E45)</f>
        <v>0</v>
      </c>
      <c r="G45" s="28">
        <f>F28</f>
        <v>-19867.41226436</v>
      </c>
      <c r="H45" s="29">
        <f t="shared" si="1"/>
        <v>19867.41226436</v>
      </c>
      <c r="I45" s="54">
        <f t="shared" si="0"/>
        <v>0.07875662465219388</v>
      </c>
    </row>
    <row r="46" spans="1:9" ht="12">
      <c r="A46" s="20" t="str">
        <f>A24</f>
        <v>economiser</v>
      </c>
      <c r="B46" s="21">
        <f>E24</f>
        <v>240561.67043398</v>
      </c>
      <c r="C46" s="9"/>
      <c r="D46" s="14">
        <f t="shared" si="2"/>
        <v>240561.67043398</v>
      </c>
      <c r="E46" s="17">
        <v>1273</v>
      </c>
      <c r="F46" s="16">
        <f>D46*(1-$D$3/E46)</f>
        <v>186109.3174602555</v>
      </c>
      <c r="G46" s="28">
        <f>F24</f>
        <v>106275.14212196</v>
      </c>
      <c r="H46" s="29">
        <f t="shared" si="1"/>
        <v>79834.17533829549</v>
      </c>
      <c r="I46" s="54">
        <f t="shared" si="0"/>
        <v>0.31647152119627664</v>
      </c>
    </row>
    <row r="47" spans="1:9" ht="12">
      <c r="A47" s="20" t="str">
        <f>A22</f>
        <v>extraction</v>
      </c>
      <c r="B47" s="21">
        <f>E22</f>
        <v>0</v>
      </c>
      <c r="C47" s="9"/>
      <c r="D47" s="14">
        <f t="shared" si="2"/>
        <v>0</v>
      </c>
      <c r="E47" s="15"/>
      <c r="F47" s="16"/>
      <c r="G47" s="28">
        <f>F22</f>
        <v>0</v>
      </c>
      <c r="H47" s="29">
        <f t="shared" si="1"/>
        <v>0</v>
      </c>
      <c r="I47" s="54">
        <f t="shared" si="0"/>
        <v>0</v>
      </c>
    </row>
    <row r="48" spans="1:9" ht="12">
      <c r="A48" s="20" t="str">
        <f>A21</f>
        <v>reheat</v>
      </c>
      <c r="B48" s="21">
        <f>E21</f>
        <v>124450.56049024</v>
      </c>
      <c r="C48" s="9"/>
      <c r="D48" s="17">
        <f t="shared" si="2"/>
        <v>124450.56049024</v>
      </c>
      <c r="E48" s="17">
        <v>1273</v>
      </c>
      <c r="F48" s="16">
        <f>D48*(1-$D$3/E48)</f>
        <v>96280.54556073282</v>
      </c>
      <c r="G48" s="28">
        <f>F21</f>
        <v>68754.83429258</v>
      </c>
      <c r="H48" s="29">
        <f t="shared" si="1"/>
        <v>27525.711268152823</v>
      </c>
      <c r="I48" s="54">
        <f t="shared" si="0"/>
        <v>0.10911497087718028</v>
      </c>
    </row>
    <row r="49" spans="1:9" ht="12">
      <c r="A49" s="20" t="str">
        <f>A26</f>
        <v>superheater</v>
      </c>
      <c r="B49" s="21">
        <f>E26</f>
        <v>180258.81366576</v>
      </c>
      <c r="C49" s="9"/>
      <c r="D49" s="14">
        <f t="shared" si="2"/>
        <v>180258.81366576</v>
      </c>
      <c r="E49" s="17">
        <v>1273</v>
      </c>
      <c r="F49" s="16">
        <f>D49*(1-$D$3/E49)</f>
        <v>139456.31786231245</v>
      </c>
      <c r="G49" s="28">
        <f>F26</f>
        <v>105307.12014573</v>
      </c>
      <c r="H49" s="29">
        <f t="shared" si="1"/>
        <v>34149.19771658245</v>
      </c>
      <c r="I49" s="54">
        <f t="shared" si="0"/>
        <v>0.13537120541677541</v>
      </c>
    </row>
    <row r="50" spans="1:9" ht="12">
      <c r="A50" s="20" t="str">
        <f>A25</f>
        <v>evaporator</v>
      </c>
      <c r="B50" s="21">
        <f>E25</f>
        <v>184185.72767913</v>
      </c>
      <c r="C50" s="9"/>
      <c r="D50" s="14">
        <f t="shared" si="2"/>
        <v>184185.72767913</v>
      </c>
      <c r="E50" s="17">
        <v>1273</v>
      </c>
      <c r="F50" s="16">
        <f>D50*(1-$D$3/E50)</f>
        <v>142494.35499198054</v>
      </c>
      <c r="G50" s="28">
        <f>F25</f>
        <v>99244.70801668</v>
      </c>
      <c r="H50" s="29">
        <f t="shared" si="1"/>
        <v>43249.64697530054</v>
      </c>
      <c r="I50" s="54">
        <f t="shared" si="0"/>
        <v>0.1714463951243407</v>
      </c>
    </row>
    <row r="51" spans="1:12" ht="12">
      <c r="A51" s="20" t="s">
        <v>79</v>
      </c>
      <c r="B51" s="22"/>
      <c r="C51" s="9"/>
      <c r="D51" s="10"/>
      <c r="E51" s="9"/>
      <c r="F51" s="11"/>
      <c r="G51" s="28">
        <f>-H22*J15-J9*H21+J17</f>
        <v>-3633.9211399080004</v>
      </c>
      <c r="H51" s="29">
        <f t="shared" si="1"/>
        <v>3633.9211399080004</v>
      </c>
      <c r="I51" s="54">
        <f t="shared" si="0"/>
        <v>0.01440526624319417</v>
      </c>
      <c r="J51" s="2"/>
      <c r="L51" s="1"/>
    </row>
    <row r="52" spans="1:12" ht="12">
      <c r="A52" s="20"/>
      <c r="B52" s="22"/>
      <c r="C52" s="9"/>
      <c r="D52" s="10"/>
      <c r="E52" s="9"/>
      <c r="F52" s="11"/>
      <c r="G52" s="28"/>
      <c r="H52" s="29"/>
      <c r="I52" s="54"/>
      <c r="J52" s="2"/>
      <c r="L52" s="1"/>
    </row>
    <row r="53" spans="1:12" ht="12">
      <c r="A53" s="20"/>
      <c r="B53" s="22"/>
      <c r="C53" s="9"/>
      <c r="D53" s="10"/>
      <c r="E53" s="9"/>
      <c r="F53" s="11"/>
      <c r="G53" s="28"/>
      <c r="H53" s="29"/>
      <c r="I53" s="54"/>
      <c r="J53" s="2"/>
      <c r="L53" s="1"/>
    </row>
    <row r="54" spans="1:12" ht="12">
      <c r="A54" s="23" t="s">
        <v>9</v>
      </c>
      <c r="B54" s="24">
        <f>SUM(B41:B53)</f>
        <v>0.0006339100073091686</v>
      </c>
      <c r="C54" s="4">
        <f>SUM(C41:C53)</f>
        <v>-300235.87870709</v>
      </c>
      <c r="D54" s="4">
        <f>SUM(D41:D53)</f>
        <v>300235.879341</v>
      </c>
      <c r="E54" s="1"/>
      <c r="G54" s="28">
        <f>SUM(G41:G53)</f>
        <v>11841.278028991997</v>
      </c>
      <c r="H54" s="30">
        <f>SUM(H41:H53)</f>
        <v>252263.37913919933</v>
      </c>
      <c r="I54" s="55">
        <f>SUM(I41:I53)</f>
        <v>0.9999999999999998</v>
      </c>
      <c r="L54" s="1"/>
    </row>
    <row r="55" spans="1:12" ht="12">
      <c r="A55" s="44"/>
      <c r="B55" s="46"/>
      <c r="C55" s="48"/>
      <c r="D55" s="31"/>
      <c r="E55" s="32" t="s">
        <v>16</v>
      </c>
      <c r="F55" s="32"/>
      <c r="G55" s="33">
        <f>SUM(F41:F53)</f>
        <v>564340.5358752813</v>
      </c>
      <c r="H55" s="1"/>
      <c r="I55" s="2"/>
      <c r="J55" s="2"/>
      <c r="L55" s="1"/>
    </row>
    <row r="56" spans="1:8" ht="12">
      <c r="A56" s="34"/>
      <c r="B56" s="38"/>
      <c r="C56" s="39"/>
      <c r="D56" s="35"/>
      <c r="E56" s="36" t="s">
        <v>21</v>
      </c>
      <c r="F56" s="36"/>
      <c r="G56" s="37">
        <v>0</v>
      </c>
      <c r="H56" s="1"/>
    </row>
    <row r="57" spans="1:7" ht="12">
      <c r="A57" s="34"/>
      <c r="B57" s="38"/>
      <c r="C57" s="39"/>
      <c r="D57" s="38"/>
      <c r="E57" s="38"/>
      <c r="F57" s="38"/>
      <c r="G57" s="39"/>
    </row>
    <row r="58" spans="1:7" ht="12">
      <c r="A58" s="45" t="s">
        <v>64</v>
      </c>
      <c r="B58" s="47"/>
      <c r="C58" s="49">
        <f>ABS(C54)/(D54-D45)</f>
        <v>0.4115883080681407</v>
      </c>
      <c r="D58" s="40" t="s">
        <v>65</v>
      </c>
      <c r="E58" s="41"/>
      <c r="F58" s="56">
        <f>1-(H54)/(G56+G55)</f>
        <v>0.5529944012475665</v>
      </c>
      <c r="G58" s="4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7">
      <selection activeCell="F47" sqref="A1:IV16384"/>
    </sheetView>
  </sheetViews>
  <sheetFormatPr defaultColWidth="11.00390625" defaultRowHeight="12.75"/>
  <cols>
    <col min="1" max="1" width="20.875" style="0" customWidth="1"/>
    <col min="9" max="9" width="17.875" style="0" customWidth="1"/>
  </cols>
  <sheetData>
    <row r="1" ht="12">
      <c r="A1" t="s">
        <v>43</v>
      </c>
    </row>
    <row r="2" spans="1:4" ht="12">
      <c r="A2" t="s">
        <v>44</v>
      </c>
      <c r="B2" t="s">
        <v>45</v>
      </c>
      <c r="C2" t="s">
        <v>46</v>
      </c>
      <c r="D2" t="s">
        <v>47</v>
      </c>
    </row>
    <row r="3" spans="1:4" ht="12">
      <c r="A3">
        <v>4.06</v>
      </c>
      <c r="B3">
        <v>40</v>
      </c>
      <c r="C3">
        <v>162</v>
      </c>
      <c r="D3">
        <v>308.15</v>
      </c>
    </row>
    <row r="6" spans="1:2" ht="12">
      <c r="A6" t="s">
        <v>40</v>
      </c>
      <c r="B6">
        <v>5</v>
      </c>
    </row>
    <row r="7" spans="1:13" ht="12">
      <c r="A7" t="s">
        <v>48</v>
      </c>
      <c r="B7" t="s">
        <v>49</v>
      </c>
      <c r="C7" t="s">
        <v>10</v>
      </c>
      <c r="D7" t="s">
        <v>11</v>
      </c>
      <c r="E7" t="s">
        <v>50</v>
      </c>
      <c r="F7" t="s">
        <v>12</v>
      </c>
      <c r="G7" t="s">
        <v>13</v>
      </c>
      <c r="H7" t="s">
        <v>14</v>
      </c>
      <c r="I7" t="s">
        <v>15</v>
      </c>
      <c r="J7" t="s">
        <v>27</v>
      </c>
      <c r="K7" t="s">
        <v>28</v>
      </c>
      <c r="L7" t="s">
        <v>22</v>
      </c>
      <c r="M7" t="s">
        <v>23</v>
      </c>
    </row>
    <row r="8" spans="1:13" ht="12">
      <c r="A8">
        <v>1</v>
      </c>
      <c r="B8" t="s">
        <v>113</v>
      </c>
      <c r="C8">
        <v>277.33693</v>
      </c>
      <c r="D8">
        <v>3</v>
      </c>
      <c r="E8">
        <v>1</v>
      </c>
      <c r="F8">
        <v>355.63733274</v>
      </c>
      <c r="G8">
        <v>1.57104439</v>
      </c>
      <c r="H8">
        <v>0.0588679798</v>
      </c>
      <c r="I8">
        <v>337.97693878</v>
      </c>
      <c r="J8">
        <v>-112.76955073</v>
      </c>
      <c r="K8">
        <v>0</v>
      </c>
      <c r="L8">
        <v>0</v>
      </c>
      <c r="M8">
        <v>0</v>
      </c>
    </row>
    <row r="9" spans="1:13" ht="12">
      <c r="A9">
        <v>2</v>
      </c>
      <c r="B9" t="s">
        <v>113</v>
      </c>
      <c r="C9">
        <v>347.47256112</v>
      </c>
      <c r="D9">
        <v>12.45</v>
      </c>
      <c r="E9">
        <v>1</v>
      </c>
      <c r="F9">
        <v>390.8358434</v>
      </c>
      <c r="G9">
        <v>1.59734667</v>
      </c>
      <c r="H9">
        <v>0.0158625077</v>
      </c>
      <c r="I9">
        <v>371.08702137</v>
      </c>
      <c r="J9">
        <v>-85.41306589</v>
      </c>
      <c r="K9">
        <v>0</v>
      </c>
      <c r="L9">
        <v>0</v>
      </c>
      <c r="M9">
        <v>0</v>
      </c>
    </row>
    <row r="10" spans="1:13" ht="12">
      <c r="A10" t="s">
        <v>1</v>
      </c>
      <c r="B10" t="s">
        <v>113</v>
      </c>
      <c r="C10">
        <v>324.17078</v>
      </c>
      <c r="D10">
        <v>12.45</v>
      </c>
      <c r="E10">
        <v>1</v>
      </c>
      <c r="F10">
        <v>372.64310893</v>
      </c>
      <c r="G10">
        <v>1.54368365</v>
      </c>
      <c r="H10">
        <v>0.0139091702</v>
      </c>
      <c r="I10">
        <v>355.32619208</v>
      </c>
      <c r="J10">
        <v>-87.60617241</v>
      </c>
      <c r="K10">
        <v>0</v>
      </c>
      <c r="L10">
        <v>0</v>
      </c>
      <c r="M10">
        <v>0</v>
      </c>
    </row>
    <row r="11" spans="1:13" ht="12">
      <c r="A11">
        <v>3</v>
      </c>
      <c r="B11" t="s">
        <v>113</v>
      </c>
      <c r="C11">
        <v>319.17078</v>
      </c>
      <c r="D11">
        <v>12.45</v>
      </c>
      <c r="E11">
        <v>0</v>
      </c>
      <c r="F11">
        <v>245.50219184</v>
      </c>
      <c r="G11">
        <v>1.1514157</v>
      </c>
      <c r="H11">
        <v>0.000812705859</v>
      </c>
      <c r="I11">
        <v>244.49037305</v>
      </c>
      <c r="J11">
        <v>-97.79239902</v>
      </c>
      <c r="K11">
        <v>1120.55018294</v>
      </c>
      <c r="L11">
        <v>1051.79</v>
      </c>
      <c r="M11">
        <v>1.06537444</v>
      </c>
    </row>
    <row r="12" spans="1:13" ht="12">
      <c r="A12">
        <v>4</v>
      </c>
      <c r="B12" t="s">
        <v>113</v>
      </c>
      <c r="C12">
        <v>272.33693149</v>
      </c>
      <c r="D12">
        <v>3</v>
      </c>
      <c r="E12">
        <v>0.302064892</v>
      </c>
      <c r="F12">
        <v>245.50219184</v>
      </c>
      <c r="G12">
        <v>1.16709404</v>
      </c>
      <c r="H12">
        <v>0.017884317</v>
      </c>
      <c r="I12">
        <v>240.13689673</v>
      </c>
      <c r="J12">
        <v>-102.4668948</v>
      </c>
      <c r="K12">
        <v>0</v>
      </c>
      <c r="L12">
        <v>0</v>
      </c>
      <c r="M12">
        <v>0</v>
      </c>
    </row>
    <row r="14" spans="1:2" ht="12">
      <c r="A14" t="s">
        <v>51</v>
      </c>
      <c r="B14">
        <v>5</v>
      </c>
    </row>
    <row r="15" spans="1:8" ht="12">
      <c r="A15" t="s">
        <v>48</v>
      </c>
      <c r="B15" t="s">
        <v>52</v>
      </c>
      <c r="C15" t="s">
        <v>53</v>
      </c>
      <c r="D15" t="s">
        <v>24</v>
      </c>
      <c r="E15" t="s">
        <v>95</v>
      </c>
      <c r="F15" t="s">
        <v>35</v>
      </c>
      <c r="G15" t="s">
        <v>25</v>
      </c>
      <c r="H15" t="s">
        <v>67</v>
      </c>
    </row>
    <row r="16" spans="1:8" ht="12">
      <c r="A16" t="s">
        <v>54</v>
      </c>
      <c r="B16">
        <v>4</v>
      </c>
      <c r="C16">
        <v>1</v>
      </c>
      <c r="D16" t="s">
        <v>55</v>
      </c>
      <c r="E16">
        <v>92.07297784</v>
      </c>
      <c r="F16">
        <v>-8.61302036</v>
      </c>
      <c r="G16" t="s">
        <v>56</v>
      </c>
      <c r="H16">
        <v>0.836</v>
      </c>
    </row>
    <row r="17" spans="1:8" ht="12">
      <c r="A17" t="s">
        <v>70</v>
      </c>
      <c r="B17" t="s">
        <v>1</v>
      </c>
      <c r="C17">
        <v>3</v>
      </c>
      <c r="D17" t="s">
        <v>55</v>
      </c>
      <c r="E17">
        <v>-106.28980668</v>
      </c>
      <c r="F17">
        <v>-8.51568544</v>
      </c>
      <c r="G17" t="s">
        <v>57</v>
      </c>
      <c r="H17">
        <v>0.836</v>
      </c>
    </row>
    <row r="18" spans="1:8" ht="12">
      <c r="A18" t="s">
        <v>58</v>
      </c>
      <c r="B18">
        <v>2</v>
      </c>
      <c r="C18" t="s">
        <v>1</v>
      </c>
      <c r="D18" t="s">
        <v>55</v>
      </c>
      <c r="E18">
        <v>-15.20912601</v>
      </c>
      <c r="F18">
        <v>-1.83343705</v>
      </c>
      <c r="G18" t="s">
        <v>57</v>
      </c>
      <c r="H18">
        <v>0.836</v>
      </c>
    </row>
    <row r="19" spans="1:8" ht="12">
      <c r="A19" t="s">
        <v>59</v>
      </c>
      <c r="B19">
        <v>1</v>
      </c>
      <c r="C19">
        <v>2</v>
      </c>
      <c r="D19" t="s">
        <v>19</v>
      </c>
      <c r="E19">
        <v>29.42595491</v>
      </c>
      <c r="F19">
        <v>22.87002133</v>
      </c>
      <c r="G19" t="s">
        <v>60</v>
      </c>
      <c r="H19">
        <v>0.836</v>
      </c>
    </row>
    <row r="20" spans="1:8" ht="12">
      <c r="A20" t="s">
        <v>61</v>
      </c>
      <c r="B20">
        <v>3</v>
      </c>
      <c r="C20">
        <v>4</v>
      </c>
      <c r="D20" t="s">
        <v>61</v>
      </c>
      <c r="E20">
        <v>0</v>
      </c>
      <c r="F20">
        <v>-3.90787848</v>
      </c>
      <c r="G20" t="s">
        <v>57</v>
      </c>
      <c r="H20">
        <v>0.836</v>
      </c>
    </row>
    <row r="23" spans="1:12" ht="12">
      <c r="A23" s="1"/>
      <c r="B23" s="7" t="s">
        <v>62</v>
      </c>
      <c r="C23" s="5"/>
      <c r="D23" s="6"/>
      <c r="E23" s="5"/>
      <c r="F23" s="7" t="s">
        <v>63</v>
      </c>
      <c r="G23" s="1"/>
      <c r="L23" s="1"/>
    </row>
    <row r="24" spans="2:12" ht="12">
      <c r="B24" s="1"/>
      <c r="C24" s="1"/>
      <c r="D24" s="1"/>
      <c r="F24" s="1"/>
      <c r="G24" s="1"/>
      <c r="H24" s="1"/>
      <c r="L24" s="1"/>
    </row>
    <row r="25" spans="1:9" ht="12.75">
      <c r="A25" s="18" t="s">
        <v>91</v>
      </c>
      <c r="B25" s="19" t="s">
        <v>5</v>
      </c>
      <c r="C25" s="43" t="s">
        <v>3</v>
      </c>
      <c r="D25" s="12" t="s">
        <v>4</v>
      </c>
      <c r="E25" s="13" t="s">
        <v>0</v>
      </c>
      <c r="F25" s="12" t="s">
        <v>6</v>
      </c>
      <c r="G25" s="25" t="s">
        <v>7</v>
      </c>
      <c r="H25" s="26" t="s">
        <v>8</v>
      </c>
      <c r="I25" s="27" t="s">
        <v>74</v>
      </c>
    </row>
    <row r="26" spans="1:9" ht="12">
      <c r="A26" s="20" t="str">
        <f>A16</f>
        <v>refrigeration effect</v>
      </c>
      <c r="B26" s="21">
        <f>E16</f>
        <v>92.07297784</v>
      </c>
      <c r="C26" s="9"/>
      <c r="D26" s="14">
        <f>B26</f>
        <v>92.07297784</v>
      </c>
      <c r="E26" s="15">
        <v>278</v>
      </c>
      <c r="F26" s="16">
        <f>D26*(1-$D$3/E26)</f>
        <v>-9.985612524733813</v>
      </c>
      <c r="G26" s="28">
        <f>F16</f>
        <v>-8.61302036</v>
      </c>
      <c r="H26" s="29">
        <f>C26+F26-G26</f>
        <v>-1.3725921647338133</v>
      </c>
      <c r="I26" s="54">
        <f>H26/$H$32</f>
        <v>-0.070605349305684</v>
      </c>
    </row>
    <row r="27" spans="1:9" ht="12">
      <c r="A27" s="20" t="str">
        <f>A17</f>
        <v>condenser</v>
      </c>
      <c r="B27" s="21">
        <f>E17</f>
        <v>-106.28980668</v>
      </c>
      <c r="C27" s="9"/>
      <c r="D27" s="14">
        <f>B27</f>
        <v>-106.28980668</v>
      </c>
      <c r="E27" s="15">
        <v>308.15</v>
      </c>
      <c r="F27" s="16">
        <f>D27*(1-$D$3/E27)</f>
        <v>0</v>
      </c>
      <c r="G27" s="28">
        <f>F17</f>
        <v>-8.51568544</v>
      </c>
      <c r="H27" s="29">
        <f>C27+F27-G27</f>
        <v>8.51568544</v>
      </c>
      <c r="I27" s="54">
        <f>H27/$H$32</f>
        <v>0.43804194757670667</v>
      </c>
    </row>
    <row r="28" spans="1:9" ht="12">
      <c r="A28" s="20" t="str">
        <f>A18</f>
        <v>desuperheating</v>
      </c>
      <c r="B28" s="21">
        <f>E18</f>
        <v>-15.20912601</v>
      </c>
      <c r="C28" s="9"/>
      <c r="D28" s="14">
        <f>B28</f>
        <v>-15.20912601</v>
      </c>
      <c r="E28" s="15">
        <v>308.15</v>
      </c>
      <c r="F28" s="16">
        <f>D28*(1-$D$3/E28)</f>
        <v>0</v>
      </c>
      <c r="G28" s="28">
        <f>F18</f>
        <v>-1.83343705</v>
      </c>
      <c r="H28" s="29">
        <f>C28+F28-G28</f>
        <v>1.83343705</v>
      </c>
      <c r="I28" s="54">
        <f>H28/$H$32</f>
        <v>0.09431094440957787</v>
      </c>
    </row>
    <row r="29" spans="1:9" ht="12">
      <c r="A29" s="20" t="str">
        <f>A19</f>
        <v>compressor</v>
      </c>
      <c r="B29" s="21">
        <f>E19</f>
        <v>29.42595491</v>
      </c>
      <c r="C29" s="8">
        <f>B29</f>
        <v>29.42595491</v>
      </c>
      <c r="D29" s="14"/>
      <c r="E29" s="15"/>
      <c r="F29" s="15"/>
      <c r="G29" s="28">
        <f>F19</f>
        <v>22.87002133</v>
      </c>
      <c r="H29" s="29">
        <f>C29+F29-G29</f>
        <v>6.555933580000001</v>
      </c>
      <c r="I29" s="54">
        <f>H29/$H$32</f>
        <v>0.33723344219331935</v>
      </c>
    </row>
    <row r="30" spans="1:9" ht="12">
      <c r="A30" s="20" t="str">
        <f>A20</f>
        <v>throttling</v>
      </c>
      <c r="B30" s="21">
        <f>E20</f>
        <v>0</v>
      </c>
      <c r="C30" s="8">
        <f>B30</f>
        <v>0</v>
      </c>
      <c r="D30" s="14"/>
      <c r="E30" s="15"/>
      <c r="F30" s="15"/>
      <c r="G30" s="28">
        <f>F20</f>
        <v>-3.90787848</v>
      </c>
      <c r="H30" s="29">
        <f>C30+F30-G30</f>
        <v>3.90787848</v>
      </c>
      <c r="I30" s="54">
        <f>H30/$H$32</f>
        <v>0.2010190151260801</v>
      </c>
    </row>
    <row r="31" spans="1:12" ht="12">
      <c r="A31" s="20"/>
      <c r="B31" s="22"/>
      <c r="C31" s="9"/>
      <c r="D31" s="10"/>
      <c r="E31" s="9"/>
      <c r="F31" s="11"/>
      <c r="G31" s="28"/>
      <c r="H31" s="29"/>
      <c r="I31" s="54"/>
      <c r="J31" s="2"/>
      <c r="L31" s="1"/>
    </row>
    <row r="32" spans="1:12" ht="12">
      <c r="A32" s="23" t="s">
        <v>9</v>
      </c>
      <c r="B32" s="24">
        <f>SUM(B27:B31)</f>
        <v>-92.07297778</v>
      </c>
      <c r="C32" s="4">
        <f>SUM(C27:C31)</f>
        <v>29.42595491</v>
      </c>
      <c r="D32" s="4">
        <f>SUM(D27:D31)</f>
        <v>-121.49893269</v>
      </c>
      <c r="E32" s="1"/>
      <c r="G32" s="28">
        <f>SUM(G26:G31)</f>
        <v>0</v>
      </c>
      <c r="H32" s="30">
        <f>SUM(H26:H31)</f>
        <v>19.440342385266188</v>
      </c>
      <c r="I32" s="55">
        <f>SUM(I26:I31)</f>
        <v>1</v>
      </c>
      <c r="L32" s="1"/>
    </row>
    <row r="33" spans="1:12" ht="12">
      <c r="A33" s="44"/>
      <c r="B33" s="46"/>
      <c r="C33" s="48"/>
      <c r="D33" s="31"/>
      <c r="E33" s="32" t="s">
        <v>16</v>
      </c>
      <c r="F33" s="32"/>
      <c r="G33" s="33">
        <v>0</v>
      </c>
      <c r="H33" s="1"/>
      <c r="I33" s="2"/>
      <c r="J33" s="2"/>
      <c r="L33" s="1"/>
    </row>
    <row r="34" spans="1:8" ht="12">
      <c r="A34" s="34"/>
      <c r="B34" s="38"/>
      <c r="C34" s="39"/>
      <c r="D34" s="35"/>
      <c r="E34" s="36" t="s">
        <v>21</v>
      </c>
      <c r="F34" s="36"/>
      <c r="G34" s="37">
        <f>B29</f>
        <v>29.42595491</v>
      </c>
      <c r="H34" s="1"/>
    </row>
    <row r="35" spans="1:7" ht="12">
      <c r="A35" s="34"/>
      <c r="B35" s="38"/>
      <c r="C35" s="39"/>
      <c r="D35" s="38"/>
      <c r="E35" s="38"/>
      <c r="F35" s="38"/>
      <c r="G35" s="39"/>
    </row>
    <row r="36" spans="1:7" ht="12">
      <c r="A36" s="45" t="s">
        <v>64</v>
      </c>
      <c r="B36" s="47"/>
      <c r="C36" s="50">
        <f>ABS(D26)/(C32)</f>
        <v>3.128971621196574</v>
      </c>
      <c r="D36" s="40" t="s">
        <v>65</v>
      </c>
      <c r="E36" s="41"/>
      <c r="F36" s="56">
        <f>1-(H32)/(G34+G33)</f>
        <v>0.3393471020830098</v>
      </c>
      <c r="G36" s="4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20.875" style="0" customWidth="1"/>
    <col min="9" max="9" width="17.875" style="0" customWidth="1"/>
  </cols>
  <sheetData>
    <row r="1" ht="12">
      <c r="A1" t="s">
        <v>43</v>
      </c>
    </row>
    <row r="2" spans="1:4" ht="12">
      <c r="A2" t="s">
        <v>44</v>
      </c>
      <c r="B2" t="s">
        <v>45</v>
      </c>
      <c r="C2" t="s">
        <v>46</v>
      </c>
      <c r="D2" t="s">
        <v>47</v>
      </c>
    </row>
    <row r="3" spans="1:4" ht="12">
      <c r="A3">
        <v>4.06</v>
      </c>
      <c r="B3">
        <v>40</v>
      </c>
      <c r="C3">
        <v>162</v>
      </c>
      <c r="D3">
        <v>298.15</v>
      </c>
    </row>
    <row r="6" spans="1:2" ht="12">
      <c r="A6" t="s">
        <v>40</v>
      </c>
      <c r="B6">
        <v>5</v>
      </c>
    </row>
    <row r="7" spans="1:13" ht="12">
      <c r="A7" t="s">
        <v>48</v>
      </c>
      <c r="B7" t="s">
        <v>49</v>
      </c>
      <c r="C7" t="s">
        <v>10</v>
      </c>
      <c r="D7" t="s">
        <v>11</v>
      </c>
      <c r="E7" t="s">
        <v>50</v>
      </c>
      <c r="F7" t="s">
        <v>12</v>
      </c>
      <c r="G7" t="s">
        <v>13</v>
      </c>
      <c r="H7" t="s">
        <v>14</v>
      </c>
      <c r="I7" t="s">
        <v>15</v>
      </c>
      <c r="J7" t="s">
        <v>27</v>
      </c>
      <c r="K7" t="s">
        <v>28</v>
      </c>
      <c r="L7" t="s">
        <v>22</v>
      </c>
      <c r="M7" t="s">
        <v>23</v>
      </c>
    </row>
    <row r="8" spans="1:13" ht="12">
      <c r="A8">
        <v>1</v>
      </c>
      <c r="B8" t="s">
        <v>113</v>
      </c>
      <c r="C8">
        <v>277.33693</v>
      </c>
      <c r="D8">
        <v>3</v>
      </c>
      <c r="E8">
        <v>1</v>
      </c>
      <c r="F8">
        <v>355.63733274</v>
      </c>
      <c r="G8">
        <v>1.57104439</v>
      </c>
      <c r="H8">
        <v>0.0588679798</v>
      </c>
      <c r="I8">
        <v>337.97693878</v>
      </c>
      <c r="J8">
        <v>-112.76955073</v>
      </c>
      <c r="K8">
        <v>0</v>
      </c>
      <c r="L8">
        <v>0</v>
      </c>
      <c r="M8">
        <v>0</v>
      </c>
    </row>
    <row r="9" spans="1:13" ht="12">
      <c r="A9">
        <v>2</v>
      </c>
      <c r="B9" t="s">
        <v>113</v>
      </c>
      <c r="C9">
        <v>335.56216051</v>
      </c>
      <c r="D9">
        <v>10</v>
      </c>
      <c r="E9">
        <v>1</v>
      </c>
      <c r="F9">
        <v>385.14461539</v>
      </c>
      <c r="G9">
        <v>1.59336009</v>
      </c>
      <c r="H9">
        <v>0.0195569892</v>
      </c>
      <c r="I9">
        <v>365.58762618</v>
      </c>
      <c r="J9">
        <v>-89.91569439</v>
      </c>
      <c r="K9">
        <v>0</v>
      </c>
      <c r="L9">
        <v>0</v>
      </c>
      <c r="M9">
        <v>0</v>
      </c>
    </row>
    <row r="10" spans="1:13" ht="12">
      <c r="A10" t="s">
        <v>1</v>
      </c>
      <c r="B10" t="s">
        <v>113</v>
      </c>
      <c r="C10">
        <v>314.89324</v>
      </c>
      <c r="D10">
        <v>10</v>
      </c>
      <c r="E10">
        <v>1</v>
      </c>
      <c r="F10">
        <v>369.63153285</v>
      </c>
      <c r="G10">
        <v>1.54628896</v>
      </c>
      <c r="H10">
        <v>0.0175443493</v>
      </c>
      <c r="I10">
        <v>352.08718354</v>
      </c>
      <c r="J10">
        <v>-91.39452137</v>
      </c>
      <c r="K10">
        <v>0</v>
      </c>
      <c r="L10">
        <v>0</v>
      </c>
      <c r="M10">
        <v>0</v>
      </c>
    </row>
    <row r="11" spans="1:13" ht="12">
      <c r="A11">
        <v>3</v>
      </c>
      <c r="B11" t="s">
        <v>113</v>
      </c>
      <c r="C11">
        <v>309.89324</v>
      </c>
      <c r="D11">
        <v>10</v>
      </c>
      <c r="E11">
        <v>0</v>
      </c>
      <c r="F11">
        <v>235.8973019</v>
      </c>
      <c r="G11">
        <v>1.12150747</v>
      </c>
      <c r="H11">
        <v>0.000788676867</v>
      </c>
      <c r="I11">
        <v>235.10862503</v>
      </c>
      <c r="J11">
        <v>-98.48015145</v>
      </c>
      <c r="K11">
        <v>1090.89018294</v>
      </c>
      <c r="L11">
        <v>1022.13</v>
      </c>
      <c r="M11">
        <v>1.06727147</v>
      </c>
    </row>
    <row r="12" spans="1:13" ht="12">
      <c r="A12">
        <v>4</v>
      </c>
      <c r="B12" t="s">
        <v>113</v>
      </c>
      <c r="C12">
        <v>272.33693149</v>
      </c>
      <c r="D12">
        <v>3</v>
      </c>
      <c r="E12">
        <v>0.239333682</v>
      </c>
      <c r="F12">
        <v>235.8973019</v>
      </c>
      <c r="G12">
        <v>1.13182563</v>
      </c>
      <c r="H12">
        <v>0.014318517</v>
      </c>
      <c r="I12">
        <v>231.60174681</v>
      </c>
      <c r="J12">
        <v>-101.55650898</v>
      </c>
      <c r="K12">
        <v>0</v>
      </c>
      <c r="L12">
        <v>0</v>
      </c>
      <c r="M12">
        <v>0</v>
      </c>
    </row>
    <row r="14" spans="1:2" ht="12">
      <c r="A14" t="s">
        <v>51</v>
      </c>
      <c r="B14">
        <v>5</v>
      </c>
    </row>
    <row r="15" spans="1:8" ht="12">
      <c r="A15" t="s">
        <v>48</v>
      </c>
      <c r="B15" t="s">
        <v>52</v>
      </c>
      <c r="C15" t="s">
        <v>53</v>
      </c>
      <c r="D15" t="s">
        <v>24</v>
      </c>
      <c r="E15" t="s">
        <v>95</v>
      </c>
      <c r="F15" t="s">
        <v>35</v>
      </c>
      <c r="G15" t="s">
        <v>25</v>
      </c>
      <c r="H15" t="s">
        <v>67</v>
      </c>
    </row>
    <row r="16" spans="1:8" ht="12">
      <c r="A16" t="s">
        <v>54</v>
      </c>
      <c r="B16">
        <v>4</v>
      </c>
      <c r="C16">
        <v>1</v>
      </c>
      <c r="D16" t="s">
        <v>55</v>
      </c>
      <c r="E16">
        <v>100.10266574</v>
      </c>
      <c r="F16">
        <v>-9.3741029</v>
      </c>
      <c r="G16" t="s">
        <v>56</v>
      </c>
      <c r="H16">
        <v>0.836</v>
      </c>
    </row>
    <row r="17" spans="1:8" ht="12">
      <c r="A17" t="s">
        <v>70</v>
      </c>
      <c r="B17" t="s">
        <v>1</v>
      </c>
      <c r="C17">
        <v>3</v>
      </c>
      <c r="D17" t="s">
        <v>55</v>
      </c>
      <c r="E17">
        <v>-111.80181708</v>
      </c>
      <c r="F17">
        <v>-5.92358675</v>
      </c>
      <c r="G17" t="s">
        <v>57</v>
      </c>
      <c r="H17">
        <v>0.836</v>
      </c>
    </row>
    <row r="18" spans="1:8" ht="12">
      <c r="A18" t="s">
        <v>58</v>
      </c>
      <c r="B18">
        <v>2</v>
      </c>
      <c r="C18" t="s">
        <v>1</v>
      </c>
      <c r="D18" t="s">
        <v>55</v>
      </c>
      <c r="E18">
        <v>-12.968937</v>
      </c>
      <c r="F18">
        <v>-1.23629936</v>
      </c>
      <c r="G18" t="s">
        <v>57</v>
      </c>
      <c r="H18">
        <v>0.836</v>
      </c>
    </row>
    <row r="19" spans="1:8" ht="12">
      <c r="A19" t="s">
        <v>59</v>
      </c>
      <c r="B19">
        <v>1</v>
      </c>
      <c r="C19">
        <v>2</v>
      </c>
      <c r="D19" t="s">
        <v>19</v>
      </c>
      <c r="E19">
        <v>24.6680883</v>
      </c>
      <c r="F19">
        <v>19.1058239</v>
      </c>
      <c r="G19" t="s">
        <v>60</v>
      </c>
      <c r="H19">
        <v>0.836</v>
      </c>
    </row>
    <row r="20" spans="1:8" ht="12">
      <c r="A20" t="s">
        <v>61</v>
      </c>
      <c r="B20">
        <v>3</v>
      </c>
      <c r="C20">
        <v>4</v>
      </c>
      <c r="D20" t="s">
        <v>61</v>
      </c>
      <c r="E20">
        <v>0</v>
      </c>
      <c r="F20">
        <v>-2.57183489</v>
      </c>
      <c r="G20" t="s">
        <v>57</v>
      </c>
      <c r="H20">
        <v>0.836</v>
      </c>
    </row>
    <row r="23" spans="1:12" ht="12">
      <c r="A23" s="1"/>
      <c r="B23" s="7" t="s">
        <v>62</v>
      </c>
      <c r="C23" s="5"/>
      <c r="D23" s="6"/>
      <c r="E23" s="5"/>
      <c r="F23" s="7" t="s">
        <v>63</v>
      </c>
      <c r="G23" s="1"/>
      <c r="L23" s="1"/>
    </row>
    <row r="24" spans="2:12" ht="12">
      <c r="B24" s="1"/>
      <c r="C24" s="1"/>
      <c r="D24" s="1"/>
      <c r="F24" s="1"/>
      <c r="G24" s="1"/>
      <c r="H24" s="1"/>
      <c r="L24" s="1"/>
    </row>
    <row r="25" spans="1:9" ht="12.75">
      <c r="A25" s="18" t="s">
        <v>91</v>
      </c>
      <c r="B25" s="19" t="s">
        <v>5</v>
      </c>
      <c r="C25" s="43" t="s">
        <v>3</v>
      </c>
      <c r="D25" s="12" t="s">
        <v>4</v>
      </c>
      <c r="E25" s="13" t="s">
        <v>0</v>
      </c>
      <c r="F25" s="12" t="s">
        <v>6</v>
      </c>
      <c r="G25" s="25" t="s">
        <v>7</v>
      </c>
      <c r="H25" s="26" t="s">
        <v>8</v>
      </c>
      <c r="I25" s="27" t="s">
        <v>74</v>
      </c>
    </row>
    <row r="26" spans="1:9" ht="12">
      <c r="A26" s="20" t="str">
        <f>A16</f>
        <v>refrigeration effect</v>
      </c>
      <c r="B26" s="21">
        <f>E16</f>
        <v>100.10266574</v>
      </c>
      <c r="C26" s="9"/>
      <c r="D26" s="14">
        <f>B26</f>
        <v>100.10266574</v>
      </c>
      <c r="E26" s="15">
        <v>278</v>
      </c>
      <c r="F26" s="16">
        <f>D26*(1-$D$3/E26)</f>
        <v>-7.255642858492807</v>
      </c>
      <c r="G26" s="28">
        <f>F16</f>
        <v>-9.3741029</v>
      </c>
      <c r="H26" s="29">
        <f>C26+F26-G26</f>
        <v>2.118460041507193</v>
      </c>
      <c r="I26" s="54">
        <f>H26/$H$32</f>
        <v>0.121663556599424</v>
      </c>
    </row>
    <row r="27" spans="1:9" ht="12">
      <c r="A27" s="20" t="str">
        <f>A17</f>
        <v>condenser</v>
      </c>
      <c r="B27" s="21">
        <f>E17</f>
        <v>-111.80181708</v>
      </c>
      <c r="C27" s="9"/>
      <c r="D27" s="14">
        <f>B27</f>
        <v>-111.80181708</v>
      </c>
      <c r="E27" s="15">
        <v>298.15</v>
      </c>
      <c r="F27" s="16">
        <f>D27*(1-$D$3/E27)</f>
        <v>0</v>
      </c>
      <c r="G27" s="28">
        <f>F17</f>
        <v>-5.92358675</v>
      </c>
      <c r="H27" s="29">
        <f>C27+F27-G27</f>
        <v>5.92358675</v>
      </c>
      <c r="I27" s="54">
        <f>H27/$H$32</f>
        <v>0.3401926955004009</v>
      </c>
    </row>
    <row r="28" spans="1:9" ht="12">
      <c r="A28" s="20" t="str">
        <f>A18</f>
        <v>desuperheating</v>
      </c>
      <c r="B28" s="21">
        <f>E18</f>
        <v>-12.968937</v>
      </c>
      <c r="C28" s="9"/>
      <c r="D28" s="14">
        <f>B28</f>
        <v>-12.968937</v>
      </c>
      <c r="E28" s="15">
        <v>298.15</v>
      </c>
      <c r="F28" s="16">
        <f>D28*(1-$D$3/E28)</f>
        <v>0</v>
      </c>
      <c r="G28" s="28">
        <f>F18</f>
        <v>-1.23629936</v>
      </c>
      <c r="H28" s="29">
        <f>C28+F28-G28</f>
        <v>1.23629936</v>
      </c>
      <c r="I28" s="54">
        <f>H28/$H$32</f>
        <v>0.07100090358663533</v>
      </c>
    </row>
    <row r="29" spans="1:9" ht="12">
      <c r="A29" s="20" t="str">
        <f>A19</f>
        <v>compressor</v>
      </c>
      <c r="B29" s="21">
        <f>E19</f>
        <v>24.6680883</v>
      </c>
      <c r="C29" s="8">
        <f>B29</f>
        <v>24.6680883</v>
      </c>
      <c r="D29" s="14"/>
      <c r="E29" s="15"/>
      <c r="F29" s="15"/>
      <c r="G29" s="28">
        <f>F19</f>
        <v>19.1058239</v>
      </c>
      <c r="H29" s="29">
        <f>C29+F29-G29</f>
        <v>5.5622644</v>
      </c>
      <c r="I29" s="54">
        <f>H29/$H$32</f>
        <v>0.31944188532765555</v>
      </c>
    </row>
    <row r="30" spans="1:9" ht="12">
      <c r="A30" s="20" t="str">
        <f>A20</f>
        <v>throttling</v>
      </c>
      <c r="B30" s="21">
        <f>E20</f>
        <v>0</v>
      </c>
      <c r="C30" s="8">
        <f>B30</f>
        <v>0</v>
      </c>
      <c r="D30" s="14"/>
      <c r="E30" s="15"/>
      <c r="F30" s="15"/>
      <c r="G30" s="28">
        <f>F20</f>
        <v>-2.57183489</v>
      </c>
      <c r="H30" s="29">
        <f>C30+F30-G30</f>
        <v>2.57183489</v>
      </c>
      <c r="I30" s="54">
        <f>H30/$H$32</f>
        <v>0.14770095898588417</v>
      </c>
    </row>
    <row r="31" spans="1:12" ht="12">
      <c r="A31" s="20"/>
      <c r="B31" s="22"/>
      <c r="C31" s="9"/>
      <c r="D31" s="10"/>
      <c r="E31" s="9"/>
      <c r="F31" s="11"/>
      <c r="G31" s="28"/>
      <c r="H31" s="29"/>
      <c r="I31" s="54"/>
      <c r="J31" s="2"/>
      <c r="L31" s="1"/>
    </row>
    <row r="32" spans="1:12" ht="12">
      <c r="A32" s="23" t="s">
        <v>9</v>
      </c>
      <c r="B32" s="24">
        <f>SUM(B27:B31)</f>
        <v>-100.10266578</v>
      </c>
      <c r="C32" s="4">
        <f>SUM(C27:C31)</f>
        <v>24.6680883</v>
      </c>
      <c r="D32" s="4">
        <f>SUM(D27:D31)</f>
        <v>-124.77075408</v>
      </c>
      <c r="E32" s="1"/>
      <c r="G32" s="28">
        <f>SUM(G26:G31)</f>
        <v>0</v>
      </c>
      <c r="H32" s="30">
        <f>SUM(H26:H31)</f>
        <v>17.412445441507195</v>
      </c>
      <c r="I32" s="55">
        <f>SUM(I26:I31)</f>
        <v>1</v>
      </c>
      <c r="L32" s="1"/>
    </row>
    <row r="33" spans="1:12" ht="12">
      <c r="A33" s="44"/>
      <c r="B33" s="46"/>
      <c r="C33" s="48"/>
      <c r="D33" s="31"/>
      <c r="E33" s="32" t="s">
        <v>16</v>
      </c>
      <c r="F33" s="32"/>
      <c r="G33" s="33">
        <v>0</v>
      </c>
      <c r="H33" s="1"/>
      <c r="I33" s="2"/>
      <c r="J33" s="2"/>
      <c r="L33" s="1"/>
    </row>
    <row r="34" spans="1:8" ht="12">
      <c r="A34" s="34"/>
      <c r="B34" s="38"/>
      <c r="C34" s="39"/>
      <c r="D34" s="35"/>
      <c r="E34" s="36" t="s">
        <v>21</v>
      </c>
      <c r="F34" s="36"/>
      <c r="G34" s="37">
        <f>B29</f>
        <v>24.6680883</v>
      </c>
      <c r="H34" s="1"/>
    </row>
    <row r="35" spans="1:7" ht="12">
      <c r="A35" s="34"/>
      <c r="B35" s="38"/>
      <c r="C35" s="39"/>
      <c r="D35" s="38"/>
      <c r="E35" s="38"/>
      <c r="F35" s="38"/>
      <c r="G35" s="39"/>
    </row>
    <row r="36" spans="1:7" ht="12">
      <c r="A36" s="45" t="s">
        <v>64</v>
      </c>
      <c r="B36" s="47"/>
      <c r="C36" s="50">
        <f>ABS(D26)/(C32)</f>
        <v>4.05798230177407</v>
      </c>
      <c r="D36" s="40" t="s">
        <v>65</v>
      </c>
      <c r="E36" s="41"/>
      <c r="F36" s="56">
        <f>1-(H32)/(G34+G33)</f>
        <v>0.2941307315854227</v>
      </c>
      <c r="G36" s="4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31">
      <selection activeCell="H59" sqref="A1:IV16384"/>
    </sheetView>
  </sheetViews>
  <sheetFormatPr defaultColWidth="11.00390625" defaultRowHeight="12.75"/>
  <cols>
    <col min="1" max="1" width="20.875" style="0" customWidth="1"/>
    <col min="9" max="9" width="17.875" style="0" customWidth="1"/>
  </cols>
  <sheetData>
    <row r="1" ht="12">
      <c r="A1" t="s">
        <v>43</v>
      </c>
    </row>
    <row r="2" spans="1:4" ht="12">
      <c r="A2" t="s">
        <v>44</v>
      </c>
      <c r="B2" t="s">
        <v>45</v>
      </c>
      <c r="C2" t="s">
        <v>46</v>
      </c>
      <c r="D2" t="s">
        <v>47</v>
      </c>
    </row>
    <row r="3" spans="1:4" ht="12">
      <c r="A3">
        <v>4.06</v>
      </c>
      <c r="B3">
        <v>40</v>
      </c>
      <c r="C3">
        <v>162</v>
      </c>
      <c r="D3" s="15">
        <v>278.15</v>
      </c>
    </row>
    <row r="6" spans="1:2" ht="12">
      <c r="A6" t="s">
        <v>40</v>
      </c>
      <c r="B6">
        <v>5</v>
      </c>
    </row>
    <row r="7" spans="1:13" ht="12">
      <c r="A7" t="s">
        <v>48</v>
      </c>
      <c r="B7" t="s">
        <v>49</v>
      </c>
      <c r="C7" t="s">
        <v>10</v>
      </c>
      <c r="D7" t="s">
        <v>11</v>
      </c>
      <c r="E7" t="s">
        <v>50</v>
      </c>
      <c r="F7" t="s">
        <v>12</v>
      </c>
      <c r="G7" t="s">
        <v>13</v>
      </c>
      <c r="H7" t="s">
        <v>14</v>
      </c>
      <c r="I7" t="s">
        <v>15</v>
      </c>
      <c r="J7" t="s">
        <v>27</v>
      </c>
      <c r="K7" t="s">
        <v>28</v>
      </c>
      <c r="L7" t="s">
        <v>22</v>
      </c>
      <c r="M7" t="s">
        <v>23</v>
      </c>
    </row>
    <row r="8" spans="1:13" ht="12">
      <c r="A8">
        <v>2</v>
      </c>
      <c r="B8" t="s">
        <v>114</v>
      </c>
      <c r="C8">
        <v>338.40209987</v>
      </c>
      <c r="D8">
        <v>17</v>
      </c>
      <c r="E8">
        <v>1</v>
      </c>
      <c r="F8">
        <v>658.8400705</v>
      </c>
      <c r="G8">
        <v>2.4448663</v>
      </c>
      <c r="H8">
        <v>0.028871041</v>
      </c>
      <c r="I8">
        <v>609.75930076</v>
      </c>
      <c r="J8">
        <v>-21.19949014</v>
      </c>
      <c r="K8">
        <v>0</v>
      </c>
      <c r="L8">
        <v>0</v>
      </c>
      <c r="M8">
        <v>0</v>
      </c>
    </row>
    <row r="9" spans="1:13" ht="12">
      <c r="A9">
        <v>3</v>
      </c>
      <c r="B9" t="s">
        <v>114</v>
      </c>
      <c r="C9">
        <v>312.7918</v>
      </c>
      <c r="D9">
        <v>17</v>
      </c>
      <c r="E9">
        <v>0</v>
      </c>
      <c r="F9">
        <v>306.84621478</v>
      </c>
      <c r="G9">
        <v>1.35660339</v>
      </c>
      <c r="H9">
        <v>0.00213246168</v>
      </c>
      <c r="I9">
        <v>303.22102992</v>
      </c>
      <c r="J9">
        <v>-70.49301693</v>
      </c>
      <c r="K9">
        <v>3100.07317852</v>
      </c>
      <c r="L9">
        <v>2911.53</v>
      </c>
      <c r="M9">
        <v>1.06475742</v>
      </c>
    </row>
    <row r="10" spans="1:13" ht="12">
      <c r="A10" t="s">
        <v>1</v>
      </c>
      <c r="B10" t="s">
        <v>114</v>
      </c>
      <c r="C10">
        <v>322.7918</v>
      </c>
      <c r="D10">
        <v>17</v>
      </c>
      <c r="E10">
        <v>1</v>
      </c>
      <c r="F10">
        <v>622.03283827</v>
      </c>
      <c r="G10">
        <v>2.33414584</v>
      </c>
      <c r="H10">
        <v>0.0257959066</v>
      </c>
      <c r="I10">
        <v>578.17979711</v>
      </c>
      <c r="J10">
        <v>-27.20982787</v>
      </c>
      <c r="K10">
        <v>0</v>
      </c>
      <c r="L10">
        <v>0</v>
      </c>
      <c r="M10">
        <v>0</v>
      </c>
    </row>
    <row r="11" spans="1:13" ht="12">
      <c r="A11">
        <v>4</v>
      </c>
      <c r="B11" t="s">
        <v>114</v>
      </c>
      <c r="C11">
        <v>267.70079125</v>
      </c>
      <c r="D11">
        <v>4</v>
      </c>
      <c r="E11">
        <v>0.315263574</v>
      </c>
      <c r="F11">
        <v>306.84621478</v>
      </c>
      <c r="G11">
        <v>1.40021514</v>
      </c>
      <c r="H11">
        <v>0.0372191993</v>
      </c>
      <c r="I11">
        <v>291.95853504</v>
      </c>
      <c r="J11">
        <v>-82.62362683</v>
      </c>
      <c r="K11">
        <v>0</v>
      </c>
      <c r="L11">
        <v>0</v>
      </c>
      <c r="M11">
        <v>0</v>
      </c>
    </row>
    <row r="12" spans="1:13" ht="12">
      <c r="A12">
        <v>1</v>
      </c>
      <c r="B12" t="s">
        <v>114</v>
      </c>
      <c r="C12">
        <v>272.700791</v>
      </c>
      <c r="D12">
        <v>4</v>
      </c>
      <c r="E12">
        <v>1</v>
      </c>
      <c r="F12">
        <v>577.14461368</v>
      </c>
      <c r="G12">
        <v>2.40876547</v>
      </c>
      <c r="H12">
        <v>0.116814343</v>
      </c>
      <c r="I12">
        <v>530.41887634</v>
      </c>
      <c r="J12">
        <v>-92.8535021</v>
      </c>
      <c r="K12">
        <v>0</v>
      </c>
      <c r="L12">
        <v>0</v>
      </c>
      <c r="M12">
        <v>0</v>
      </c>
    </row>
    <row r="13" spans="1:13" ht="12">
      <c r="A13" t="s">
        <v>115</v>
      </c>
      <c r="B13" t="s">
        <v>116</v>
      </c>
      <c r="C13">
        <v>280.15</v>
      </c>
      <c r="D13">
        <v>1</v>
      </c>
      <c r="E13">
        <v>0</v>
      </c>
      <c r="F13">
        <v>26.66846838</v>
      </c>
      <c r="G13">
        <v>0.114670894</v>
      </c>
      <c r="H13">
        <v>0.000967851926</v>
      </c>
      <c r="I13">
        <v>26.66846838</v>
      </c>
      <c r="J13">
        <v>-5.22724067</v>
      </c>
      <c r="K13">
        <v>4105.71965517</v>
      </c>
      <c r="L13">
        <v>3819.03</v>
      </c>
      <c r="M13">
        <v>1.07506871</v>
      </c>
    </row>
    <row r="14" spans="1:13" ht="12">
      <c r="A14" t="s">
        <v>117</v>
      </c>
      <c r="B14" t="s">
        <v>116</v>
      </c>
      <c r="C14">
        <v>273.0549123</v>
      </c>
      <c r="D14">
        <v>1</v>
      </c>
      <c r="E14">
        <v>0</v>
      </c>
      <c r="F14">
        <v>-0.361371745</v>
      </c>
      <c r="G14">
        <v>-0.00157458326</v>
      </c>
      <c r="H14">
        <v>0.000965299045</v>
      </c>
      <c r="I14">
        <v>-0.361371745</v>
      </c>
      <c r="J14">
        <v>0.0765985891</v>
      </c>
      <c r="K14">
        <v>4086.96965517</v>
      </c>
      <c r="L14">
        <v>3800.28</v>
      </c>
      <c r="M14">
        <v>1.07543909</v>
      </c>
    </row>
    <row r="15" spans="1:13" ht="12">
      <c r="A15" t="s">
        <v>118</v>
      </c>
      <c r="B15" t="s">
        <v>66</v>
      </c>
      <c r="C15">
        <v>308.15</v>
      </c>
      <c r="D15">
        <v>1</v>
      </c>
      <c r="E15">
        <v>0</v>
      </c>
      <c r="F15">
        <v>146.67873692</v>
      </c>
      <c r="G15">
        <v>0.504986354</v>
      </c>
      <c r="H15">
        <v>0.00100591163</v>
      </c>
      <c r="I15">
        <v>146.57814576</v>
      </c>
      <c r="J15">
        <v>6.21678253</v>
      </c>
      <c r="K15">
        <v>0</v>
      </c>
      <c r="L15">
        <v>0</v>
      </c>
      <c r="M15">
        <v>0</v>
      </c>
    </row>
    <row r="16" spans="1:13" ht="12">
      <c r="A16" t="s">
        <v>119</v>
      </c>
      <c r="B16" t="s">
        <v>66</v>
      </c>
      <c r="C16">
        <v>315.69321442</v>
      </c>
      <c r="D16">
        <v>1</v>
      </c>
      <c r="E16">
        <v>0</v>
      </c>
      <c r="F16">
        <v>178.19739926</v>
      </c>
      <c r="G16">
        <v>0.606041717</v>
      </c>
      <c r="H16">
        <v>0.00100879226</v>
      </c>
      <c r="I16">
        <v>178.09652003</v>
      </c>
      <c r="J16">
        <v>9.62689566</v>
      </c>
      <c r="K16">
        <v>0</v>
      </c>
      <c r="L16">
        <v>0</v>
      </c>
      <c r="M16">
        <v>0</v>
      </c>
    </row>
    <row r="17" spans="1:13" ht="12">
      <c r="A17" t="s">
        <v>120</v>
      </c>
      <c r="B17" t="s">
        <v>66</v>
      </c>
      <c r="C17">
        <v>316.57397428</v>
      </c>
      <c r="D17">
        <v>1</v>
      </c>
      <c r="E17">
        <v>0</v>
      </c>
      <c r="F17">
        <v>181.87812248</v>
      </c>
      <c r="G17">
        <v>0.617685091</v>
      </c>
      <c r="H17">
        <v>0.00100915814</v>
      </c>
      <c r="I17">
        <v>181.77720667</v>
      </c>
      <c r="J17">
        <v>10.06901438</v>
      </c>
      <c r="K17">
        <v>0</v>
      </c>
      <c r="L17">
        <v>0</v>
      </c>
      <c r="M17">
        <v>0</v>
      </c>
    </row>
    <row r="19" spans="1:2" ht="12">
      <c r="A19" t="s">
        <v>51</v>
      </c>
      <c r="B19">
        <v>12</v>
      </c>
    </row>
    <row r="20" spans="1:8" ht="12">
      <c r="A20" t="s">
        <v>48</v>
      </c>
      <c r="B20" t="s">
        <v>52</v>
      </c>
      <c r="C20" t="s">
        <v>53</v>
      </c>
      <c r="D20" t="s">
        <v>24</v>
      </c>
      <c r="E20" t="s">
        <v>95</v>
      </c>
      <c r="F20" t="s">
        <v>35</v>
      </c>
      <c r="G20" t="s">
        <v>25</v>
      </c>
      <c r="H20" t="s">
        <v>67</v>
      </c>
    </row>
    <row r="21" spans="1:8" ht="12">
      <c r="A21" t="s">
        <v>120</v>
      </c>
      <c r="B21" t="s">
        <v>120</v>
      </c>
      <c r="C21" t="s">
        <v>120</v>
      </c>
      <c r="D21" t="s">
        <v>55</v>
      </c>
      <c r="E21">
        <v>0</v>
      </c>
      <c r="F21">
        <v>0</v>
      </c>
      <c r="G21" t="s">
        <v>57</v>
      </c>
      <c r="H21">
        <v>1</v>
      </c>
    </row>
    <row r="22" spans="1:8" ht="12">
      <c r="A22" t="s">
        <v>121</v>
      </c>
      <c r="B22" t="s">
        <v>119</v>
      </c>
      <c r="C22" t="s">
        <v>120</v>
      </c>
      <c r="D22" t="s">
        <v>55</v>
      </c>
      <c r="E22">
        <v>3.68072323</v>
      </c>
      <c r="F22">
        <v>0.442118717</v>
      </c>
      <c r="G22" t="s">
        <v>57</v>
      </c>
      <c r="H22">
        <v>1</v>
      </c>
    </row>
    <row r="23" spans="1:8" ht="12">
      <c r="A23" t="s">
        <v>122</v>
      </c>
      <c r="B23" t="s">
        <v>118</v>
      </c>
      <c r="C23" t="s">
        <v>119</v>
      </c>
      <c r="D23" t="s">
        <v>55</v>
      </c>
      <c r="E23">
        <v>31.51866233</v>
      </c>
      <c r="F23">
        <v>3.41011313</v>
      </c>
      <c r="G23" t="s">
        <v>57</v>
      </c>
      <c r="H23">
        <v>1</v>
      </c>
    </row>
    <row r="24" spans="1:8" ht="12">
      <c r="A24" t="s">
        <v>118</v>
      </c>
      <c r="B24" t="s">
        <v>118</v>
      </c>
      <c r="C24" t="s">
        <v>118</v>
      </c>
      <c r="D24" t="s">
        <v>55</v>
      </c>
      <c r="E24">
        <v>0</v>
      </c>
      <c r="F24">
        <v>0</v>
      </c>
      <c r="G24" t="s">
        <v>57</v>
      </c>
      <c r="H24">
        <v>1</v>
      </c>
    </row>
    <row r="25" spans="1:8" ht="12">
      <c r="A25" t="s">
        <v>117</v>
      </c>
      <c r="B25" t="s">
        <v>117</v>
      </c>
      <c r="C25" t="s">
        <v>117</v>
      </c>
      <c r="D25" t="s">
        <v>55</v>
      </c>
      <c r="E25">
        <v>0</v>
      </c>
      <c r="F25">
        <v>0</v>
      </c>
      <c r="G25" t="s">
        <v>57</v>
      </c>
      <c r="H25">
        <v>1</v>
      </c>
    </row>
    <row r="26" spans="1:8" ht="12">
      <c r="A26" t="s">
        <v>123</v>
      </c>
      <c r="B26" t="s">
        <v>115</v>
      </c>
      <c r="C26" t="s">
        <v>117</v>
      </c>
      <c r="D26" t="s">
        <v>55</v>
      </c>
      <c r="E26">
        <v>-27.02984012</v>
      </c>
      <c r="F26">
        <v>5.30383926</v>
      </c>
      <c r="G26" t="s">
        <v>57</v>
      </c>
      <c r="H26">
        <v>1</v>
      </c>
    </row>
    <row r="27" spans="1:8" ht="12">
      <c r="A27" t="s">
        <v>115</v>
      </c>
      <c r="B27" t="s">
        <v>115</v>
      </c>
      <c r="C27" t="s">
        <v>115</v>
      </c>
      <c r="D27" t="s">
        <v>55</v>
      </c>
      <c r="E27">
        <v>0</v>
      </c>
      <c r="F27">
        <v>0</v>
      </c>
      <c r="G27" t="s">
        <v>57</v>
      </c>
      <c r="H27">
        <v>1</v>
      </c>
    </row>
    <row r="28" spans="1:8" ht="12">
      <c r="A28" t="s">
        <v>72</v>
      </c>
      <c r="B28">
        <v>4</v>
      </c>
      <c r="C28">
        <v>1</v>
      </c>
      <c r="D28" t="s">
        <v>55</v>
      </c>
      <c r="E28">
        <v>27.02984013</v>
      </c>
      <c r="F28">
        <v>-1.02298748</v>
      </c>
      <c r="G28" t="s">
        <v>57</v>
      </c>
      <c r="H28">
        <v>0.1</v>
      </c>
    </row>
    <row r="29" spans="1:8" ht="12">
      <c r="A29" t="s">
        <v>70</v>
      </c>
      <c r="B29" t="s">
        <v>1</v>
      </c>
      <c r="C29">
        <v>3</v>
      </c>
      <c r="D29" t="s">
        <v>55</v>
      </c>
      <c r="E29">
        <v>-31.51866235</v>
      </c>
      <c r="F29">
        <v>-4.32831891</v>
      </c>
      <c r="G29" t="s">
        <v>56</v>
      </c>
      <c r="H29">
        <v>0.1</v>
      </c>
    </row>
    <row r="30" spans="1:8" ht="12">
      <c r="A30" t="s">
        <v>124</v>
      </c>
      <c r="B30">
        <v>2</v>
      </c>
      <c r="C30" t="s">
        <v>1</v>
      </c>
      <c r="D30" t="s">
        <v>55</v>
      </c>
      <c r="E30">
        <v>-3.68072322</v>
      </c>
      <c r="F30">
        <v>-0.601033773</v>
      </c>
      <c r="G30" t="s">
        <v>56</v>
      </c>
      <c r="H30">
        <v>0.1</v>
      </c>
    </row>
    <row r="31" spans="1:8" ht="12">
      <c r="A31" t="s">
        <v>59</v>
      </c>
      <c r="B31">
        <v>1</v>
      </c>
      <c r="C31">
        <v>2</v>
      </c>
      <c r="D31" t="s">
        <v>19</v>
      </c>
      <c r="E31">
        <v>8.16954568</v>
      </c>
      <c r="F31">
        <v>7.1654012</v>
      </c>
      <c r="G31" t="s">
        <v>60</v>
      </c>
      <c r="H31">
        <v>0.1</v>
      </c>
    </row>
    <row r="32" spans="1:8" ht="12">
      <c r="A32" t="s">
        <v>61</v>
      </c>
      <c r="B32">
        <v>3</v>
      </c>
      <c r="C32">
        <v>4</v>
      </c>
      <c r="D32" t="s">
        <v>61</v>
      </c>
      <c r="E32">
        <v>0</v>
      </c>
      <c r="F32">
        <v>-1.21306099</v>
      </c>
      <c r="G32" t="s">
        <v>57</v>
      </c>
      <c r="H32">
        <v>0.1</v>
      </c>
    </row>
    <row r="35" spans="1:12" ht="12">
      <c r="A35" s="1"/>
      <c r="B35" s="7" t="s">
        <v>62</v>
      </c>
      <c r="C35" s="5"/>
      <c r="D35" s="6"/>
      <c r="E35" s="5"/>
      <c r="F35" s="7" t="s">
        <v>63</v>
      </c>
      <c r="G35" s="1"/>
      <c r="L35" s="1"/>
    </row>
    <row r="36" spans="2:12" ht="12">
      <c r="B36" s="1"/>
      <c r="C36" s="1"/>
      <c r="D36" s="1"/>
      <c r="F36" s="1"/>
      <c r="G36" s="1"/>
      <c r="H36" s="1"/>
      <c r="L36" s="1"/>
    </row>
    <row r="37" spans="1:9" ht="12.75">
      <c r="A37" s="18" t="s">
        <v>91</v>
      </c>
      <c r="B37" s="19" t="s">
        <v>5</v>
      </c>
      <c r="C37" s="43" t="s">
        <v>3</v>
      </c>
      <c r="D37" s="12" t="s">
        <v>4</v>
      </c>
      <c r="E37" s="13" t="s">
        <v>0</v>
      </c>
      <c r="F37" s="12" t="s">
        <v>6</v>
      </c>
      <c r="G37" s="25" t="s">
        <v>7</v>
      </c>
      <c r="H37" s="26" t="s">
        <v>8</v>
      </c>
      <c r="I37" s="27" t="s">
        <v>74</v>
      </c>
    </row>
    <row r="38" spans="1:9" ht="12">
      <c r="A38" s="20" t="str">
        <f>A28</f>
        <v>evaporator</v>
      </c>
      <c r="B38" s="21">
        <f>E28</f>
        <v>27.02984013</v>
      </c>
      <c r="C38" s="9"/>
      <c r="D38" s="14">
        <f>B38</f>
        <v>27.02984013</v>
      </c>
      <c r="E38" s="15">
        <v>276</v>
      </c>
      <c r="F38" s="59">
        <f>D38*(1-$D$3/E38)</f>
        <v>-0.21055853724456525</v>
      </c>
      <c r="G38" s="60">
        <f>F28</f>
        <v>-1.02298748</v>
      </c>
      <c r="H38" s="61">
        <f>C38+F38-G38</f>
        <v>0.8124289427554348</v>
      </c>
      <c r="I38" s="54">
        <f>H38/$H$44</f>
        <v>0.19822385053239266</v>
      </c>
    </row>
    <row r="39" spans="1:9" ht="12">
      <c r="A39" s="20" t="str">
        <f>A29</f>
        <v>condenser</v>
      </c>
      <c r="B39" s="21">
        <f>E29</f>
        <v>-31.51866235</v>
      </c>
      <c r="C39" s="9"/>
      <c r="D39" s="14">
        <f>B39</f>
        <v>-31.51866235</v>
      </c>
      <c r="E39" s="15">
        <v>312</v>
      </c>
      <c r="F39" s="59">
        <f>D39*(1-$D$3/E39)</f>
        <v>-3.41957282226763</v>
      </c>
      <c r="G39" s="60">
        <f>F29</f>
        <v>-4.32831891</v>
      </c>
      <c r="H39" s="61">
        <f>C39+F39-G39</f>
        <v>0.9087460877323701</v>
      </c>
      <c r="I39" s="54">
        <f>H39/$H$44</f>
        <v>0.22172418926338514</v>
      </c>
    </row>
    <row r="40" spans="1:9" ht="12">
      <c r="A40" s="20" t="str">
        <f>A30</f>
        <v>desuperheater</v>
      </c>
      <c r="B40" s="21">
        <f>E30</f>
        <v>-3.68072322</v>
      </c>
      <c r="C40" s="9"/>
      <c r="D40" s="14">
        <f>B40</f>
        <v>-3.68072322</v>
      </c>
      <c r="E40" s="15">
        <v>316</v>
      </c>
      <c r="F40" s="59">
        <f>D40*(1-$D$3/E40)</f>
        <v>-0.44087143631962056</v>
      </c>
      <c r="G40" s="60">
        <f>F30</f>
        <v>-0.601033773</v>
      </c>
      <c r="H40" s="61">
        <f>C40+F40-G40</f>
        <v>0.1601623366803795</v>
      </c>
      <c r="I40" s="54">
        <f>H40/$H$44</f>
        <v>0.039077873049886386</v>
      </c>
    </row>
    <row r="41" spans="1:9" ht="12">
      <c r="A41" s="20" t="str">
        <f>A31</f>
        <v>compressor</v>
      </c>
      <c r="B41" s="21">
        <f>E31</f>
        <v>8.16954568</v>
      </c>
      <c r="C41" s="8">
        <f>B41</f>
        <v>8.16954568</v>
      </c>
      <c r="D41" s="14"/>
      <c r="E41" s="15"/>
      <c r="F41" s="59"/>
      <c r="G41" s="60">
        <f>F31</f>
        <v>7.1654012</v>
      </c>
      <c r="H41" s="61">
        <f>C41+F41-G41</f>
        <v>1.0041444800000008</v>
      </c>
      <c r="I41" s="54">
        <f>H41/$H$44</f>
        <v>0.24500036229798114</v>
      </c>
    </row>
    <row r="42" spans="1:9" ht="12">
      <c r="A42" s="20" t="str">
        <f>A32</f>
        <v>throttling</v>
      </c>
      <c r="B42" s="21">
        <f>E32</f>
        <v>0</v>
      </c>
      <c r="C42" s="8">
        <f>B42</f>
        <v>0</v>
      </c>
      <c r="D42" s="14"/>
      <c r="E42" s="15"/>
      <c r="F42" s="59"/>
      <c r="G42" s="60">
        <f>F32</f>
        <v>-1.21306099</v>
      </c>
      <c r="H42" s="61">
        <f>C42+F42-G42</f>
        <v>1.21306099</v>
      </c>
      <c r="I42" s="54">
        <f>H42/$H$44</f>
        <v>0.29597372485635476</v>
      </c>
    </row>
    <row r="43" spans="1:12" ht="12">
      <c r="A43" s="20"/>
      <c r="B43" s="22"/>
      <c r="C43" s="9"/>
      <c r="D43" s="10"/>
      <c r="E43" s="9"/>
      <c r="F43" s="62"/>
      <c r="G43" s="60"/>
      <c r="H43" s="61"/>
      <c r="I43" s="54"/>
      <c r="J43" s="2"/>
      <c r="L43" s="1"/>
    </row>
    <row r="44" spans="1:12" ht="12">
      <c r="A44" s="23" t="s">
        <v>9</v>
      </c>
      <c r="B44" s="24">
        <f>SUM(B39:B43)</f>
        <v>-27.029839889999998</v>
      </c>
      <c r="C44" s="4">
        <f>SUM(C39:C43)</f>
        <v>8.16954568</v>
      </c>
      <c r="D44" s="4">
        <f>SUM(D39:D43)</f>
        <v>-35.19938557</v>
      </c>
      <c r="E44" s="1"/>
      <c r="F44" s="63"/>
      <c r="G44" s="60">
        <f>SUM(G38:G43)</f>
        <v>4.6999999225860734E-08</v>
      </c>
      <c r="H44" s="64">
        <f>SUM(H38:H43)</f>
        <v>4.098542837168185</v>
      </c>
      <c r="I44" s="55">
        <f>SUM(I38:I43)</f>
        <v>1</v>
      </c>
      <c r="L44" s="1"/>
    </row>
    <row r="45" spans="1:12" ht="12">
      <c r="A45" s="44"/>
      <c r="B45" s="46"/>
      <c r="C45" s="48"/>
      <c r="D45" s="31"/>
      <c r="E45" s="32" t="s">
        <v>16</v>
      </c>
      <c r="F45" s="32"/>
      <c r="G45" s="33">
        <v>0</v>
      </c>
      <c r="H45" s="1"/>
      <c r="I45" s="2"/>
      <c r="J45" s="2"/>
      <c r="L45" s="1"/>
    </row>
    <row r="46" spans="1:8" ht="12">
      <c r="A46" s="34"/>
      <c r="B46" s="38"/>
      <c r="C46" s="39"/>
      <c r="D46" s="35"/>
      <c r="E46" s="36" t="s">
        <v>21</v>
      </c>
      <c r="F46" s="36"/>
      <c r="G46" s="37">
        <f>B41</f>
        <v>8.16954568</v>
      </c>
      <c r="H46" s="1"/>
    </row>
    <row r="47" spans="1:7" ht="12">
      <c r="A47" s="34"/>
      <c r="B47" s="38"/>
      <c r="C47" s="39"/>
      <c r="D47" s="38"/>
      <c r="E47" s="38"/>
      <c r="F47" s="38"/>
      <c r="G47" s="39"/>
    </row>
    <row r="48" spans="1:7" ht="12">
      <c r="A48" s="45" t="s">
        <v>64</v>
      </c>
      <c r="B48" s="47"/>
      <c r="C48" s="50">
        <f>ABS(D39+D40)/(C44)</f>
        <v>4.308609921378149</v>
      </c>
      <c r="D48" s="40" t="s">
        <v>65</v>
      </c>
      <c r="E48" s="41"/>
      <c r="F48" s="65">
        <f>1-(H44)/(G46+G45)</f>
        <v>0.49831447210070756</v>
      </c>
      <c r="G48" s="4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1">
      <selection activeCell="G52" sqref="A1:IV16384"/>
    </sheetView>
  </sheetViews>
  <sheetFormatPr defaultColWidth="11.00390625" defaultRowHeight="12.75"/>
  <cols>
    <col min="1" max="1" width="20.875" style="0" customWidth="1"/>
    <col min="9" max="9" width="17.875" style="0" customWidth="1"/>
  </cols>
  <sheetData>
    <row r="1" ht="12">
      <c r="A1" t="s">
        <v>43</v>
      </c>
    </row>
    <row r="2" spans="1:4" ht="12">
      <c r="A2" t="s">
        <v>44</v>
      </c>
      <c r="B2" t="s">
        <v>45</v>
      </c>
      <c r="C2" t="s">
        <v>46</v>
      </c>
      <c r="D2" t="s">
        <v>47</v>
      </c>
    </row>
    <row r="3" spans="1:4" ht="12">
      <c r="A3">
        <v>4.06</v>
      </c>
      <c r="B3">
        <v>40</v>
      </c>
      <c r="C3">
        <v>162</v>
      </c>
      <c r="D3" s="15">
        <v>278.15</v>
      </c>
    </row>
    <row r="6" spans="1:2" ht="12">
      <c r="A6" t="s">
        <v>40</v>
      </c>
      <c r="B6">
        <v>5</v>
      </c>
    </row>
    <row r="7" spans="1:13" ht="12">
      <c r="A7" t="s">
        <v>48</v>
      </c>
      <c r="B7" t="s">
        <v>49</v>
      </c>
      <c r="C7" t="s">
        <v>10</v>
      </c>
      <c r="D7" t="s">
        <v>11</v>
      </c>
      <c r="E7" t="s">
        <v>50</v>
      </c>
      <c r="F7" t="s">
        <v>12</v>
      </c>
      <c r="G7" t="s">
        <v>13</v>
      </c>
      <c r="H7" t="s">
        <v>14</v>
      </c>
      <c r="I7" t="s">
        <v>15</v>
      </c>
      <c r="J7" t="s">
        <v>27</v>
      </c>
      <c r="K7" t="s">
        <v>28</v>
      </c>
      <c r="L7" t="s">
        <v>22</v>
      </c>
      <c r="M7" t="s">
        <v>23</v>
      </c>
    </row>
    <row r="8" spans="1:13" ht="12">
      <c r="A8">
        <v>2</v>
      </c>
      <c r="B8" t="s">
        <v>114</v>
      </c>
      <c r="C8">
        <v>338.40209987</v>
      </c>
      <c r="D8">
        <v>17</v>
      </c>
      <c r="E8">
        <v>1</v>
      </c>
      <c r="F8">
        <v>658.8400705</v>
      </c>
      <c r="G8">
        <v>2.4448663</v>
      </c>
      <c r="H8">
        <v>0.028871041</v>
      </c>
      <c r="I8">
        <v>609.75930076</v>
      </c>
      <c r="J8">
        <v>-21.19949014</v>
      </c>
      <c r="K8">
        <v>0</v>
      </c>
      <c r="L8">
        <v>0</v>
      </c>
      <c r="M8">
        <v>0</v>
      </c>
    </row>
    <row r="9" spans="1:13" ht="12">
      <c r="A9">
        <v>3</v>
      </c>
      <c r="B9" t="s">
        <v>114</v>
      </c>
      <c r="C9">
        <v>312.7918</v>
      </c>
      <c r="D9">
        <v>17</v>
      </c>
      <c r="E9">
        <v>0</v>
      </c>
      <c r="F9">
        <v>306.84621478</v>
      </c>
      <c r="G9">
        <v>1.35660339</v>
      </c>
      <c r="H9">
        <v>0.00213246168</v>
      </c>
      <c r="I9">
        <v>303.22102992</v>
      </c>
      <c r="J9">
        <v>-70.49301693</v>
      </c>
      <c r="K9">
        <v>3100.07317852</v>
      </c>
      <c r="L9">
        <v>2911.53</v>
      </c>
      <c r="M9">
        <v>1.06475742</v>
      </c>
    </row>
    <row r="10" spans="1:13" ht="12">
      <c r="A10" t="s">
        <v>1</v>
      </c>
      <c r="B10" t="s">
        <v>114</v>
      </c>
      <c r="C10">
        <v>322.7918</v>
      </c>
      <c r="D10">
        <v>17</v>
      </c>
      <c r="E10">
        <v>1</v>
      </c>
      <c r="F10">
        <v>622.03283827</v>
      </c>
      <c r="G10">
        <v>2.33414584</v>
      </c>
      <c r="H10">
        <v>0.0257959066</v>
      </c>
      <c r="I10">
        <v>578.17979711</v>
      </c>
      <c r="J10">
        <v>-27.20982787</v>
      </c>
      <c r="K10">
        <v>0</v>
      </c>
      <c r="L10">
        <v>0</v>
      </c>
      <c r="M10">
        <v>0</v>
      </c>
    </row>
    <row r="11" spans="1:13" ht="12">
      <c r="A11">
        <v>4</v>
      </c>
      <c r="B11" t="s">
        <v>114</v>
      </c>
      <c r="C11">
        <v>267.70079125</v>
      </c>
      <c r="D11">
        <v>4</v>
      </c>
      <c r="E11">
        <v>0.315263574</v>
      </c>
      <c r="F11">
        <v>306.84621478</v>
      </c>
      <c r="G11">
        <v>1.40021514</v>
      </c>
      <c r="H11">
        <v>0.0372191993</v>
      </c>
      <c r="I11">
        <v>291.95853504</v>
      </c>
      <c r="J11">
        <v>-82.62362683</v>
      </c>
      <c r="K11">
        <v>0</v>
      </c>
      <c r="L11">
        <v>0</v>
      </c>
      <c r="M11">
        <v>0</v>
      </c>
    </row>
    <row r="12" spans="1:13" ht="12">
      <c r="A12">
        <v>1</v>
      </c>
      <c r="B12" t="s">
        <v>114</v>
      </c>
      <c r="C12">
        <v>272.700791</v>
      </c>
      <c r="D12">
        <v>4</v>
      </c>
      <c r="E12">
        <v>1</v>
      </c>
      <c r="F12">
        <v>577.14461368</v>
      </c>
      <c r="G12">
        <v>2.40876547</v>
      </c>
      <c r="H12">
        <v>0.116814343</v>
      </c>
      <c r="I12">
        <v>530.41887634</v>
      </c>
      <c r="J12">
        <v>-92.8535021</v>
      </c>
      <c r="K12">
        <v>0</v>
      </c>
      <c r="L12">
        <v>0</v>
      </c>
      <c r="M12">
        <v>0</v>
      </c>
    </row>
    <row r="13" spans="1:13" ht="12">
      <c r="A13" t="s">
        <v>115</v>
      </c>
      <c r="B13" t="s">
        <v>116</v>
      </c>
      <c r="C13">
        <v>280.15</v>
      </c>
      <c r="D13">
        <v>1</v>
      </c>
      <c r="E13">
        <v>0</v>
      </c>
      <c r="F13">
        <v>26.66846838</v>
      </c>
      <c r="G13">
        <v>0.114670894</v>
      </c>
      <c r="H13">
        <v>0.000967851926</v>
      </c>
      <c r="I13">
        <v>26.66846838</v>
      </c>
      <c r="J13">
        <v>-5.22724067</v>
      </c>
      <c r="K13">
        <v>4105.71965517</v>
      </c>
      <c r="L13">
        <v>3819.03</v>
      </c>
      <c r="M13">
        <v>1.07506871</v>
      </c>
    </row>
    <row r="14" spans="1:13" ht="12">
      <c r="A14" t="s">
        <v>117</v>
      </c>
      <c r="B14" t="s">
        <v>116</v>
      </c>
      <c r="C14">
        <v>273.0549123</v>
      </c>
      <c r="D14">
        <v>1</v>
      </c>
      <c r="E14">
        <v>0</v>
      </c>
      <c r="F14">
        <v>-0.361371745</v>
      </c>
      <c r="G14">
        <v>-0.00157458326</v>
      </c>
      <c r="H14">
        <v>0.000965299045</v>
      </c>
      <c r="I14">
        <v>-0.361371745</v>
      </c>
      <c r="J14">
        <v>0.0765985891</v>
      </c>
      <c r="K14">
        <v>4086.96965517</v>
      </c>
      <c r="L14">
        <v>3800.28</v>
      </c>
      <c r="M14">
        <v>1.07543909</v>
      </c>
    </row>
    <row r="15" spans="1:13" ht="12">
      <c r="A15" t="s">
        <v>118</v>
      </c>
      <c r="B15" t="s">
        <v>66</v>
      </c>
      <c r="C15">
        <v>308.15</v>
      </c>
      <c r="D15">
        <v>1</v>
      </c>
      <c r="E15">
        <v>0</v>
      </c>
      <c r="F15">
        <v>146.67873692</v>
      </c>
      <c r="G15">
        <v>0.504986354</v>
      </c>
      <c r="H15">
        <v>0.00100591163</v>
      </c>
      <c r="I15">
        <v>146.57814576</v>
      </c>
      <c r="J15">
        <v>6.21678253</v>
      </c>
      <c r="K15">
        <v>0</v>
      </c>
      <c r="L15">
        <v>0</v>
      </c>
      <c r="M15">
        <v>0</v>
      </c>
    </row>
    <row r="16" spans="1:13" ht="12">
      <c r="A16" t="s">
        <v>119</v>
      </c>
      <c r="B16" t="s">
        <v>66</v>
      </c>
      <c r="C16">
        <v>315.69321442</v>
      </c>
      <c r="D16">
        <v>1</v>
      </c>
      <c r="E16">
        <v>0</v>
      </c>
      <c r="F16">
        <v>178.19739926</v>
      </c>
      <c r="G16">
        <v>0.606041717</v>
      </c>
      <c r="H16">
        <v>0.00100879226</v>
      </c>
      <c r="I16">
        <v>178.09652003</v>
      </c>
      <c r="J16">
        <v>9.62689566</v>
      </c>
      <c r="K16">
        <v>0</v>
      </c>
      <c r="L16">
        <v>0</v>
      </c>
      <c r="M16">
        <v>0</v>
      </c>
    </row>
    <row r="17" spans="1:13" ht="12">
      <c r="A17" t="s">
        <v>120</v>
      </c>
      <c r="B17" t="s">
        <v>66</v>
      </c>
      <c r="C17">
        <v>316.57397428</v>
      </c>
      <c r="D17">
        <v>1</v>
      </c>
      <c r="E17">
        <v>0</v>
      </c>
      <c r="F17">
        <v>181.87812248</v>
      </c>
      <c r="G17">
        <v>0.617685091</v>
      </c>
      <c r="H17">
        <v>0.00100915814</v>
      </c>
      <c r="I17">
        <v>181.77720667</v>
      </c>
      <c r="J17">
        <v>10.06901438</v>
      </c>
      <c r="K17">
        <v>0</v>
      </c>
      <c r="L17">
        <v>0</v>
      </c>
      <c r="M17">
        <v>0</v>
      </c>
    </row>
    <row r="19" spans="1:2" ht="12">
      <c r="A19" t="s">
        <v>51</v>
      </c>
      <c r="B19">
        <v>12</v>
      </c>
    </row>
    <row r="20" spans="1:8" ht="12">
      <c r="A20" t="s">
        <v>48</v>
      </c>
      <c r="B20" t="s">
        <v>52</v>
      </c>
      <c r="C20" t="s">
        <v>53</v>
      </c>
      <c r="D20" t="s">
        <v>24</v>
      </c>
      <c r="E20" t="s">
        <v>95</v>
      </c>
      <c r="F20" t="s">
        <v>35</v>
      </c>
      <c r="G20" t="s">
        <v>25</v>
      </c>
      <c r="H20" t="s">
        <v>67</v>
      </c>
    </row>
    <row r="21" spans="1:8" ht="12">
      <c r="A21" t="s">
        <v>120</v>
      </c>
      <c r="B21" t="s">
        <v>120</v>
      </c>
      <c r="C21" t="s">
        <v>120</v>
      </c>
      <c r="D21" t="s">
        <v>55</v>
      </c>
      <c r="E21">
        <v>0</v>
      </c>
      <c r="F21">
        <v>0</v>
      </c>
      <c r="G21" t="s">
        <v>57</v>
      </c>
      <c r="H21">
        <v>1</v>
      </c>
    </row>
    <row r="22" spans="1:8" ht="12">
      <c r="A22" t="s">
        <v>121</v>
      </c>
      <c r="B22" t="s">
        <v>119</v>
      </c>
      <c r="C22" t="s">
        <v>120</v>
      </c>
      <c r="D22" t="s">
        <v>55</v>
      </c>
      <c r="E22">
        <v>3.68072323</v>
      </c>
      <c r="F22">
        <v>0.442118717</v>
      </c>
      <c r="G22" t="s">
        <v>57</v>
      </c>
      <c r="H22">
        <v>1</v>
      </c>
    </row>
    <row r="23" spans="1:8" ht="12">
      <c r="A23" t="s">
        <v>122</v>
      </c>
      <c r="B23" t="s">
        <v>118</v>
      </c>
      <c r="C23" t="s">
        <v>119</v>
      </c>
      <c r="D23" t="s">
        <v>55</v>
      </c>
      <c r="E23">
        <v>31.51866233</v>
      </c>
      <c r="F23">
        <v>3.41011313</v>
      </c>
      <c r="G23" t="s">
        <v>57</v>
      </c>
      <c r="H23">
        <v>1</v>
      </c>
    </row>
    <row r="24" spans="1:8" ht="12">
      <c r="A24" t="s">
        <v>118</v>
      </c>
      <c r="B24" t="s">
        <v>118</v>
      </c>
      <c r="C24" t="s">
        <v>118</v>
      </c>
      <c r="D24" t="s">
        <v>55</v>
      </c>
      <c r="E24">
        <v>0</v>
      </c>
      <c r="F24">
        <v>0</v>
      </c>
      <c r="G24" t="s">
        <v>57</v>
      </c>
      <c r="H24">
        <v>1</v>
      </c>
    </row>
    <row r="25" spans="1:8" ht="12">
      <c r="A25" t="s">
        <v>117</v>
      </c>
      <c r="B25" t="s">
        <v>117</v>
      </c>
      <c r="C25" t="s">
        <v>117</v>
      </c>
      <c r="D25" t="s">
        <v>55</v>
      </c>
      <c r="E25">
        <v>0</v>
      </c>
      <c r="F25">
        <v>0</v>
      </c>
      <c r="G25" t="s">
        <v>57</v>
      </c>
      <c r="H25">
        <v>1</v>
      </c>
    </row>
    <row r="26" spans="1:8" ht="12">
      <c r="A26" t="s">
        <v>123</v>
      </c>
      <c r="B26" t="s">
        <v>115</v>
      </c>
      <c r="C26" t="s">
        <v>117</v>
      </c>
      <c r="D26" t="s">
        <v>55</v>
      </c>
      <c r="E26">
        <v>-27.02984012</v>
      </c>
      <c r="F26">
        <v>5.30383926</v>
      </c>
      <c r="G26" t="s">
        <v>57</v>
      </c>
      <c r="H26">
        <v>1</v>
      </c>
    </row>
    <row r="27" spans="1:8" ht="12">
      <c r="A27" t="s">
        <v>115</v>
      </c>
      <c r="B27" t="s">
        <v>115</v>
      </c>
      <c r="C27" t="s">
        <v>115</v>
      </c>
      <c r="D27" t="s">
        <v>55</v>
      </c>
      <c r="E27">
        <v>0</v>
      </c>
      <c r="F27">
        <v>0</v>
      </c>
      <c r="G27" t="s">
        <v>57</v>
      </c>
      <c r="H27">
        <v>1</v>
      </c>
    </row>
    <row r="28" spans="1:8" ht="12">
      <c r="A28" t="s">
        <v>72</v>
      </c>
      <c r="B28">
        <v>4</v>
      </c>
      <c r="C28">
        <v>1</v>
      </c>
      <c r="D28" t="s">
        <v>55</v>
      </c>
      <c r="E28">
        <v>27.02984013</v>
      </c>
      <c r="F28">
        <v>-1.02298748</v>
      </c>
      <c r="G28" t="s">
        <v>57</v>
      </c>
      <c r="H28">
        <v>0.1</v>
      </c>
    </row>
    <row r="29" spans="1:8" ht="12">
      <c r="A29" t="s">
        <v>70</v>
      </c>
      <c r="B29" t="s">
        <v>1</v>
      </c>
      <c r="C29">
        <v>3</v>
      </c>
      <c r="D29" t="s">
        <v>55</v>
      </c>
      <c r="E29">
        <v>-31.51866235</v>
      </c>
      <c r="F29">
        <v>-4.32831891</v>
      </c>
      <c r="G29" t="s">
        <v>56</v>
      </c>
      <c r="H29">
        <v>0.1</v>
      </c>
    </row>
    <row r="30" spans="1:8" ht="12">
      <c r="A30" t="s">
        <v>124</v>
      </c>
      <c r="B30">
        <v>2</v>
      </c>
      <c r="C30" t="s">
        <v>1</v>
      </c>
      <c r="D30" t="s">
        <v>55</v>
      </c>
      <c r="E30">
        <v>-3.68072322</v>
      </c>
      <c r="F30">
        <v>-0.601033773</v>
      </c>
      <c r="G30" t="s">
        <v>56</v>
      </c>
      <c r="H30">
        <v>0.1</v>
      </c>
    </row>
    <row r="31" spans="1:8" ht="12">
      <c r="A31" t="s">
        <v>59</v>
      </c>
      <c r="B31">
        <v>1</v>
      </c>
      <c r="C31">
        <v>2</v>
      </c>
      <c r="D31" t="s">
        <v>19</v>
      </c>
      <c r="E31">
        <v>8.16954568</v>
      </c>
      <c r="F31">
        <v>7.1654012</v>
      </c>
      <c r="G31" t="s">
        <v>60</v>
      </c>
      <c r="H31">
        <v>0.1</v>
      </c>
    </row>
    <row r="32" spans="1:8" ht="12">
      <c r="A32" t="s">
        <v>61</v>
      </c>
      <c r="B32">
        <v>3</v>
      </c>
      <c r="C32">
        <v>4</v>
      </c>
      <c r="D32" t="s">
        <v>61</v>
      </c>
      <c r="E32">
        <v>0</v>
      </c>
      <c r="F32">
        <v>-1.21306099</v>
      </c>
      <c r="G32" t="s">
        <v>57</v>
      </c>
      <c r="H32">
        <v>0.1</v>
      </c>
    </row>
    <row r="35" spans="1:12" ht="12">
      <c r="A35" s="1"/>
      <c r="B35" s="7" t="s">
        <v>62</v>
      </c>
      <c r="C35" s="5"/>
      <c r="D35" s="6"/>
      <c r="E35" s="5"/>
      <c r="F35" s="7" t="s">
        <v>63</v>
      </c>
      <c r="G35" s="1"/>
      <c r="L35" s="1"/>
    </row>
    <row r="36" spans="2:12" ht="12">
      <c r="B36" s="1"/>
      <c r="C36" s="1"/>
      <c r="D36" s="1"/>
      <c r="F36" s="1"/>
      <c r="G36" s="1"/>
      <c r="H36" s="1"/>
      <c r="L36" s="1"/>
    </row>
    <row r="37" spans="1:9" ht="12.75">
      <c r="A37" s="18" t="s">
        <v>91</v>
      </c>
      <c r="B37" s="19" t="s">
        <v>5</v>
      </c>
      <c r="C37" s="43" t="s">
        <v>3</v>
      </c>
      <c r="D37" s="12" t="s">
        <v>4</v>
      </c>
      <c r="E37" s="13" t="s">
        <v>0</v>
      </c>
      <c r="F37" s="12" t="s">
        <v>6</v>
      </c>
      <c r="G37" s="25" t="s">
        <v>7</v>
      </c>
      <c r="H37" s="26" t="s">
        <v>8</v>
      </c>
      <c r="I37" s="27" t="s">
        <v>74</v>
      </c>
    </row>
    <row r="38" spans="1:9" ht="12">
      <c r="A38" s="20" t="str">
        <f>A29</f>
        <v>condenser</v>
      </c>
      <c r="B38" s="21">
        <f>E29</f>
        <v>-31.51866235</v>
      </c>
      <c r="C38" s="9"/>
      <c r="D38" s="14">
        <f>B38</f>
        <v>-31.51866235</v>
      </c>
      <c r="E38" s="15">
        <v>312</v>
      </c>
      <c r="F38" s="59">
        <f>D38*(1-$D$3/E38)</f>
        <v>-3.41957282226763</v>
      </c>
      <c r="G38" s="60">
        <f>F29</f>
        <v>-4.32831891</v>
      </c>
      <c r="H38" s="61"/>
      <c r="I38" s="54"/>
    </row>
    <row r="39" spans="1:9" ht="12">
      <c r="A39" s="20" t="str">
        <f>A30</f>
        <v>desuperheater</v>
      </c>
      <c r="B39" s="21">
        <f>E30</f>
        <v>-3.68072322</v>
      </c>
      <c r="C39" s="9"/>
      <c r="D39" s="14">
        <f>B39</f>
        <v>-3.68072322</v>
      </c>
      <c r="E39" s="15">
        <v>316</v>
      </c>
      <c r="F39" s="59">
        <f>D39*(1-$D$3/E39)</f>
        <v>-0.44087143631962056</v>
      </c>
      <c r="G39" s="60">
        <f>F30</f>
        <v>-0.601033773</v>
      </c>
      <c r="H39" s="61"/>
      <c r="I39" s="54"/>
    </row>
    <row r="40" spans="1:9" ht="12">
      <c r="A40" s="20" t="str">
        <f>A31</f>
        <v>compressor</v>
      </c>
      <c r="B40" s="21">
        <f>E31</f>
        <v>8.16954568</v>
      </c>
      <c r="C40" s="8">
        <f>B40</f>
        <v>8.16954568</v>
      </c>
      <c r="D40" s="14"/>
      <c r="E40" s="15"/>
      <c r="F40" s="59"/>
      <c r="G40" s="60"/>
      <c r="H40" s="61"/>
      <c r="I40" s="54"/>
    </row>
    <row r="41" spans="1:9" ht="12">
      <c r="A41" s="20" t="s">
        <v>125</v>
      </c>
      <c r="B41" s="21">
        <f>E23+E22</f>
        <v>35.19938556</v>
      </c>
      <c r="C41" s="8"/>
      <c r="D41" s="14">
        <f>B41</f>
        <v>35.19938556</v>
      </c>
      <c r="E41" s="15"/>
      <c r="F41" s="59"/>
      <c r="G41" s="60">
        <f>F23+F22</f>
        <v>3.852231847</v>
      </c>
      <c r="H41" s="61">
        <f>-G38-G39-G41</f>
        <v>1.0771208360000002</v>
      </c>
      <c r="I41" s="54"/>
    </row>
    <row r="42" spans="1:12" ht="12">
      <c r="A42" s="20"/>
      <c r="B42" s="22"/>
      <c r="C42" s="9"/>
      <c r="D42" s="10"/>
      <c r="E42" s="9"/>
      <c r="F42" s="62"/>
      <c r="G42" s="60"/>
      <c r="H42" s="61"/>
      <c r="I42" s="54"/>
      <c r="J42" s="2"/>
      <c r="L42" s="1"/>
    </row>
    <row r="43" spans="1:12" ht="12">
      <c r="A43" s="23" t="s">
        <v>9</v>
      </c>
      <c r="B43" s="24">
        <f>SUM(B38:B42)</f>
        <v>8.169545670000005</v>
      </c>
      <c r="C43" s="4">
        <f>SUM(C38:C42)</f>
        <v>8.16954568</v>
      </c>
      <c r="D43" s="4">
        <f>SUM(D38:D42)</f>
        <v>-9.999993721976352E-09</v>
      </c>
      <c r="E43" s="1"/>
      <c r="F43" s="63"/>
      <c r="G43" s="60"/>
      <c r="H43" s="64"/>
      <c r="I43" s="55"/>
      <c r="L43" s="1"/>
    </row>
    <row r="44" spans="1:12" ht="12">
      <c r="A44" s="44"/>
      <c r="B44" s="46"/>
      <c r="C44" s="48"/>
      <c r="D44" s="31"/>
      <c r="E44" s="32" t="s">
        <v>16</v>
      </c>
      <c r="F44" s="32"/>
      <c r="G44" s="33">
        <v>0</v>
      </c>
      <c r="H44" s="1"/>
      <c r="I44" s="2"/>
      <c r="J44" s="2"/>
      <c r="L44" s="1"/>
    </row>
    <row r="45" spans="1:8" ht="12">
      <c r="A45" s="34"/>
      <c r="B45" s="38"/>
      <c r="C45" s="39"/>
      <c r="D45" s="35"/>
      <c r="E45" s="36" t="s">
        <v>21</v>
      </c>
      <c r="F45" s="36"/>
      <c r="G45" s="37">
        <f>B40</f>
        <v>8.16954568</v>
      </c>
      <c r="H45" s="1"/>
    </row>
    <row r="46" spans="1:7" ht="12">
      <c r="A46" s="34"/>
      <c r="B46" s="38"/>
      <c r="C46" s="39"/>
      <c r="D46" s="38"/>
      <c r="E46" s="38"/>
      <c r="F46" s="38"/>
      <c r="G46" s="39"/>
    </row>
    <row r="47" spans="1:7" ht="12">
      <c r="A47" s="45" t="s">
        <v>64</v>
      </c>
      <c r="B47" s="47"/>
      <c r="C47" s="50">
        <f>ABS(D38+D39)/(C43)</f>
        <v>4.308609921378149</v>
      </c>
      <c r="D47" s="40" t="s">
        <v>65</v>
      </c>
      <c r="E47" s="41"/>
      <c r="F47" s="65">
        <f>G41/(G45+G44)</f>
        <v>0.47153562730308396</v>
      </c>
      <c r="G47" s="4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8">
      <selection activeCell="C21" sqref="C21"/>
    </sheetView>
  </sheetViews>
  <sheetFormatPr defaultColWidth="11.00390625" defaultRowHeight="12.75"/>
  <cols>
    <col min="1" max="1" width="20.875" style="0" customWidth="1"/>
    <col min="5" max="5" width="12.50390625" style="0" customWidth="1"/>
    <col min="9" max="9" width="17.875" style="0" customWidth="1"/>
  </cols>
  <sheetData>
    <row r="1" ht="12">
      <c r="A1" t="s">
        <v>43</v>
      </c>
    </row>
    <row r="2" spans="1:4" ht="12">
      <c r="A2" t="s">
        <v>44</v>
      </c>
      <c r="B2" t="s">
        <v>45</v>
      </c>
      <c r="C2" t="s">
        <v>46</v>
      </c>
      <c r="D2" t="s">
        <v>47</v>
      </c>
    </row>
    <row r="3" spans="1:4" ht="12">
      <c r="A3">
        <v>4.06</v>
      </c>
      <c r="B3">
        <v>40</v>
      </c>
      <c r="C3">
        <v>162</v>
      </c>
      <c r="D3" s="15">
        <v>278.15</v>
      </c>
    </row>
    <row r="6" spans="1:2" ht="12">
      <c r="A6" t="s">
        <v>40</v>
      </c>
      <c r="B6">
        <v>5</v>
      </c>
    </row>
    <row r="7" spans="1:13" ht="12">
      <c r="A7" t="s">
        <v>48</v>
      </c>
      <c r="B7" t="s">
        <v>49</v>
      </c>
      <c r="C7" t="s">
        <v>10</v>
      </c>
      <c r="D7" t="s">
        <v>11</v>
      </c>
      <c r="E7" t="s">
        <v>50</v>
      </c>
      <c r="F7" t="s">
        <v>12</v>
      </c>
      <c r="G7" t="s">
        <v>13</v>
      </c>
      <c r="H7" t="s">
        <v>14</v>
      </c>
      <c r="I7" t="s">
        <v>15</v>
      </c>
      <c r="J7" t="s">
        <v>27</v>
      </c>
      <c r="K7" t="s">
        <v>28</v>
      </c>
      <c r="L7" t="s">
        <v>22</v>
      </c>
      <c r="M7" t="s">
        <v>23</v>
      </c>
    </row>
    <row r="8" spans="1:13" ht="12">
      <c r="A8" t="s">
        <v>118</v>
      </c>
      <c r="B8" t="s">
        <v>66</v>
      </c>
      <c r="C8">
        <v>308.15</v>
      </c>
      <c r="D8">
        <v>1</v>
      </c>
      <c r="E8">
        <v>0</v>
      </c>
      <c r="F8">
        <v>146.67873692</v>
      </c>
      <c r="G8">
        <v>0.504986354</v>
      </c>
      <c r="H8">
        <v>0.00100591163</v>
      </c>
      <c r="I8">
        <v>146.57814576</v>
      </c>
      <c r="J8">
        <v>6.21678253</v>
      </c>
      <c r="K8">
        <v>0</v>
      </c>
      <c r="L8">
        <v>0</v>
      </c>
      <c r="M8">
        <v>0</v>
      </c>
    </row>
    <row r="9" spans="1:13" ht="12">
      <c r="A9" t="s">
        <v>120</v>
      </c>
      <c r="B9" t="s">
        <v>66</v>
      </c>
      <c r="C9">
        <v>316.57397428</v>
      </c>
      <c r="D9">
        <v>1</v>
      </c>
      <c r="E9">
        <v>0</v>
      </c>
      <c r="F9">
        <v>181.87812248</v>
      </c>
      <c r="G9">
        <v>0.617685091</v>
      </c>
      <c r="H9">
        <v>0.00100915814</v>
      </c>
      <c r="I9">
        <v>181.77720667</v>
      </c>
      <c r="J9">
        <v>10.06901438</v>
      </c>
      <c r="K9">
        <v>0</v>
      </c>
      <c r="L9">
        <v>0</v>
      </c>
      <c r="M9">
        <v>0</v>
      </c>
    </row>
    <row r="10" spans="1:13" ht="12">
      <c r="A10" t="s">
        <v>126</v>
      </c>
      <c r="B10" t="s">
        <v>93</v>
      </c>
      <c r="C10">
        <v>1773.15</v>
      </c>
      <c r="D10">
        <v>1</v>
      </c>
      <c r="E10">
        <v>1</v>
      </c>
      <c r="F10">
        <v>1751.03342357</v>
      </c>
      <c r="G10">
        <v>2.27609472</v>
      </c>
      <c r="H10">
        <v>5.16213014</v>
      </c>
      <c r="I10">
        <v>1321.57645292</v>
      </c>
      <c r="J10">
        <v>1117.93767681</v>
      </c>
      <c r="K10">
        <v>1306.06766204</v>
      </c>
      <c r="L10">
        <v>1014.94</v>
      </c>
      <c r="M10">
        <v>1.28684224</v>
      </c>
    </row>
    <row r="11" spans="1:13" ht="12">
      <c r="A11" t="s">
        <v>127</v>
      </c>
      <c r="B11" t="s">
        <v>93</v>
      </c>
      <c r="C11">
        <v>353.15</v>
      </c>
      <c r="D11">
        <v>1</v>
      </c>
      <c r="E11">
        <v>1</v>
      </c>
      <c r="F11">
        <v>57.22281686</v>
      </c>
      <c r="G11">
        <v>0.411641007</v>
      </c>
      <c r="H11">
        <v>1.02811734</v>
      </c>
      <c r="I11">
        <v>41.1671263</v>
      </c>
      <c r="J11">
        <v>-57.27512911</v>
      </c>
      <c r="K11">
        <v>1041.41766204</v>
      </c>
      <c r="L11">
        <v>750.29</v>
      </c>
      <c r="M11">
        <v>1.38802018</v>
      </c>
    </row>
    <row r="13" spans="1:2" ht="12">
      <c r="A13" t="s">
        <v>51</v>
      </c>
      <c r="B13">
        <v>6</v>
      </c>
    </row>
    <row r="14" spans="1:8" ht="12">
      <c r="A14" t="s">
        <v>48</v>
      </c>
      <c r="B14" t="s">
        <v>52</v>
      </c>
      <c r="C14" t="s">
        <v>53</v>
      </c>
      <c r="D14" t="s">
        <v>24</v>
      </c>
      <c r="E14" t="s">
        <v>95</v>
      </c>
      <c r="F14" t="s">
        <v>35</v>
      </c>
      <c r="G14" t="s">
        <v>25</v>
      </c>
      <c r="H14" t="s">
        <v>67</v>
      </c>
    </row>
    <row r="15" spans="1:8" ht="12">
      <c r="A15" t="s">
        <v>127</v>
      </c>
      <c r="B15" t="s">
        <v>127</v>
      </c>
      <c r="C15" t="s">
        <v>127</v>
      </c>
      <c r="D15" t="s">
        <v>55</v>
      </c>
      <c r="E15">
        <v>0</v>
      </c>
      <c r="F15">
        <v>0</v>
      </c>
      <c r="G15" t="s">
        <v>57</v>
      </c>
      <c r="H15">
        <v>0.0207811815</v>
      </c>
    </row>
    <row r="16" spans="1:8" ht="12">
      <c r="A16" t="s">
        <v>128</v>
      </c>
      <c r="B16" t="s">
        <v>126</v>
      </c>
      <c r="C16" t="s">
        <v>127</v>
      </c>
      <c r="D16" t="s">
        <v>55</v>
      </c>
      <c r="E16">
        <v>-35.19938564</v>
      </c>
      <c r="F16">
        <v>-24.42231062</v>
      </c>
      <c r="G16" t="s">
        <v>57</v>
      </c>
      <c r="H16">
        <v>0.0207811815</v>
      </c>
    </row>
    <row r="17" spans="1:8" ht="12">
      <c r="A17" t="s">
        <v>126</v>
      </c>
      <c r="B17" t="s">
        <v>126</v>
      </c>
      <c r="C17" t="s">
        <v>126</v>
      </c>
      <c r="D17" t="s">
        <v>55</v>
      </c>
      <c r="E17">
        <v>0</v>
      </c>
      <c r="F17">
        <v>0</v>
      </c>
      <c r="G17" t="s">
        <v>57</v>
      </c>
      <c r="H17">
        <v>0.0207811815</v>
      </c>
    </row>
    <row r="18" spans="1:8" ht="12">
      <c r="A18" t="s">
        <v>120</v>
      </c>
      <c r="B18" t="s">
        <v>120</v>
      </c>
      <c r="C18" t="s">
        <v>120</v>
      </c>
      <c r="D18" t="s">
        <v>55</v>
      </c>
      <c r="E18">
        <v>0</v>
      </c>
      <c r="F18">
        <v>0</v>
      </c>
      <c r="G18" t="s">
        <v>57</v>
      </c>
      <c r="H18">
        <v>1</v>
      </c>
    </row>
    <row r="19" spans="1:8" ht="12">
      <c r="A19" t="s">
        <v>125</v>
      </c>
      <c r="B19" t="s">
        <v>118</v>
      </c>
      <c r="C19" t="s">
        <v>120</v>
      </c>
      <c r="D19" t="s">
        <v>55</v>
      </c>
      <c r="E19">
        <v>35.19938556</v>
      </c>
      <c r="F19">
        <v>3.85223185</v>
      </c>
      <c r="G19" t="s">
        <v>57</v>
      </c>
      <c r="H19">
        <v>1</v>
      </c>
    </row>
    <row r="24" spans="1:12" ht="12">
      <c r="A24" s="1"/>
      <c r="B24" s="7" t="s">
        <v>62</v>
      </c>
      <c r="C24" s="5"/>
      <c r="D24" s="6"/>
      <c r="E24" s="5"/>
      <c r="F24" s="7" t="s">
        <v>63</v>
      </c>
      <c r="G24" s="1"/>
      <c r="L24" s="1"/>
    </row>
    <row r="25" spans="2:12" ht="12">
      <c r="B25" s="1"/>
      <c r="C25" s="1"/>
      <c r="D25" s="1"/>
      <c r="F25" s="1"/>
      <c r="G25" s="1"/>
      <c r="H25" s="1"/>
      <c r="L25" s="1"/>
    </row>
    <row r="26" spans="1:9" ht="12.75">
      <c r="A26" s="18" t="s">
        <v>91</v>
      </c>
      <c r="B26" s="19" t="s">
        <v>5</v>
      </c>
      <c r="C26" s="43" t="s">
        <v>3</v>
      </c>
      <c r="D26" s="12" t="s">
        <v>4</v>
      </c>
      <c r="E26" s="13" t="s">
        <v>0</v>
      </c>
      <c r="F26" s="12" t="s">
        <v>6</v>
      </c>
      <c r="G26" s="25" t="s">
        <v>7</v>
      </c>
      <c r="H26" s="26" t="s">
        <v>8</v>
      </c>
      <c r="I26" s="27" t="s">
        <v>74</v>
      </c>
    </row>
    <row r="27" spans="1:9" ht="12">
      <c r="A27" s="20" t="str">
        <f>A16</f>
        <v>boiler</v>
      </c>
      <c r="B27" s="21">
        <f>E16</f>
        <v>-35.19938564</v>
      </c>
      <c r="C27" s="9"/>
      <c r="D27" s="14">
        <f>B27</f>
        <v>-35.19938564</v>
      </c>
      <c r="E27" s="15"/>
      <c r="F27" s="59"/>
      <c r="G27" s="60">
        <f>F16</f>
        <v>-24.42231062</v>
      </c>
      <c r="H27" s="61"/>
      <c r="I27" s="54"/>
    </row>
    <row r="28" spans="1:9" ht="12">
      <c r="A28" s="20" t="str">
        <f>A19</f>
        <v>heating circuit</v>
      </c>
      <c r="B28" s="21">
        <f>E19</f>
        <v>35.19938556</v>
      </c>
      <c r="C28" s="9"/>
      <c r="D28" s="14">
        <f>B28</f>
        <v>35.19938556</v>
      </c>
      <c r="E28" s="15"/>
      <c r="F28" s="59"/>
      <c r="G28" s="60">
        <f>F19</f>
        <v>3.85223185</v>
      </c>
      <c r="H28" s="61">
        <f>-G27-G28</f>
        <v>20.570078770000002</v>
      </c>
      <c r="I28" s="54"/>
    </row>
    <row r="29" spans="1:12" ht="12">
      <c r="A29" s="20"/>
      <c r="B29" s="22"/>
      <c r="C29" s="9"/>
      <c r="D29" s="10"/>
      <c r="E29" s="9"/>
      <c r="F29" s="62"/>
      <c r="G29" s="60"/>
      <c r="H29" s="61"/>
      <c r="I29" s="54"/>
      <c r="J29" s="2"/>
      <c r="L29" s="1"/>
    </row>
    <row r="30" spans="1:12" ht="12">
      <c r="A30" s="23" t="s">
        <v>9</v>
      </c>
      <c r="B30" s="24">
        <f>SUM(B27:B29)</f>
        <v>-7.999999951380232E-08</v>
      </c>
      <c r="C30" s="4">
        <f>SUM(C27:C29)</f>
        <v>0</v>
      </c>
      <c r="D30" s="4">
        <f>SUM(D27:D29)</f>
        <v>-7.999999951380232E-08</v>
      </c>
      <c r="E30" s="1"/>
      <c r="F30" s="63"/>
      <c r="G30" s="60"/>
      <c r="H30" s="64"/>
      <c r="I30" s="55"/>
      <c r="L30" s="1"/>
    </row>
    <row r="31" spans="1:12" ht="12">
      <c r="A31" s="44"/>
      <c r="B31" s="46"/>
      <c r="C31" s="48"/>
      <c r="D31" s="31"/>
      <c r="E31" s="32" t="s">
        <v>16</v>
      </c>
      <c r="F31" s="32"/>
      <c r="G31" s="33">
        <v>0</v>
      </c>
      <c r="H31" s="1"/>
      <c r="I31" s="2"/>
      <c r="J31" s="2"/>
      <c r="L31" s="1"/>
    </row>
    <row r="32" spans="1:8" ht="12">
      <c r="A32" s="34"/>
      <c r="B32" s="38"/>
      <c r="C32" s="39"/>
      <c r="D32" s="35"/>
      <c r="E32" s="36" t="s">
        <v>21</v>
      </c>
      <c r="F32" s="36"/>
      <c r="G32" s="37">
        <f>-G27</f>
        <v>24.42231062</v>
      </c>
      <c r="H32" s="1"/>
    </row>
    <row r="33" spans="1:7" ht="12">
      <c r="A33" s="34"/>
      <c r="B33" s="38"/>
      <c r="C33" s="39"/>
      <c r="D33" s="38"/>
      <c r="E33" s="38"/>
      <c r="F33" s="38"/>
      <c r="G33" s="39"/>
    </row>
    <row r="34" spans="1:7" ht="12">
      <c r="A34" s="45" t="s">
        <v>64</v>
      </c>
      <c r="B34" s="47"/>
      <c r="C34" s="50">
        <f>B28/-B27</f>
        <v>0.999999997727233</v>
      </c>
      <c r="D34" s="40" t="s">
        <v>65</v>
      </c>
      <c r="E34" s="41"/>
      <c r="F34" s="65">
        <f>G28/G32</f>
        <v>0.15773412720601945</v>
      </c>
      <c r="G34" s="42"/>
    </row>
    <row r="36" spans="4:6" ht="12">
      <c r="D36" t="s">
        <v>129</v>
      </c>
      <c r="F36" s="2">
        <f>G28/B28</f>
        <v>0.1094403151848654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GICQUEL</dc:creator>
  <cp:keywords/>
  <dc:description/>
  <cp:lastModifiedBy>gicquel</cp:lastModifiedBy>
  <dcterms:created xsi:type="dcterms:W3CDTF">2001-06-25T16:26:22Z</dcterms:created>
  <dcterms:modified xsi:type="dcterms:W3CDTF">2011-06-16T12:48:26Z</dcterms:modified>
  <cp:category/>
  <cp:version/>
  <cp:contentType/>
  <cp:contentStatus/>
</cp:coreProperties>
</file>