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90" tabRatio="683" activeTab="0"/>
  </bookViews>
  <sheets>
    <sheet name="cycle vapeur simple" sheetId="1" r:id="rId1"/>
    <sheet name="cycle vapeur prélèvement" sheetId="2" r:id="rId2"/>
    <sheet name="TAG" sheetId="3" r:id="rId3"/>
    <sheet name="TAG régénération" sheetId="4" r:id="rId4"/>
    <sheet name="Cycle combiné 1" sheetId="5" r:id="rId5"/>
    <sheet name="Cycle combiné 2" sheetId="6" r:id="rId6"/>
    <sheet name="Cogénération microTAC" sheetId="7" r:id="rId7"/>
    <sheet name="cycle frigo (2-9 bars)" sheetId="8" r:id="rId8"/>
    <sheet name="cycle frigo (1-12 bars)" sheetId="9" r:id="rId9"/>
    <sheet name="cycle frigo inj totale" sheetId="10" r:id="rId10"/>
  </sheets>
  <definedNames>
    <definedName name="T0">'cycle vapeur simple'!$E$16</definedName>
    <definedName name="T0.">'cycle frigo (1-12 bars)'!$B$9</definedName>
    <definedName name="ZONE_IMPRES_MI">#REF!</definedName>
  </definedNames>
  <calcPr fullCalcOnLoad="1"/>
</workbook>
</file>

<file path=xl/comments3.xml><?xml version="1.0" encoding="utf-8"?>
<comments xmlns="http://schemas.openxmlformats.org/spreadsheetml/2006/main">
  <authors>
    <author>cenerg</author>
  </authors>
  <commentList>
    <comment ref="H27" authorId="0">
      <text>
        <r>
          <rPr>
            <sz val="8"/>
            <rFont val="Tahoma"/>
            <family val="2"/>
          </rPr>
          <t>irréversibiltés dues au refoulement à l'atmosphère des gaz chauds</t>
        </r>
      </text>
    </comment>
    <comment ref="F26" authorId="0">
      <text>
        <r>
          <rPr>
            <sz val="8"/>
            <rFont val="Tahoma"/>
            <family val="2"/>
          </rPr>
          <t>on considère ici que l'exergie du combustible est égale à celle de son PCI</t>
        </r>
      </text>
    </comment>
  </commentList>
</comments>
</file>

<file path=xl/comments4.xml><?xml version="1.0" encoding="utf-8"?>
<comments xmlns="http://schemas.openxmlformats.org/spreadsheetml/2006/main">
  <authors>
    <author>cenerg</author>
  </authors>
  <commentList>
    <comment ref="H33" authorId="0">
      <text>
        <r>
          <rPr>
            <sz val="8"/>
            <rFont val="Tahoma"/>
            <family val="0"/>
          </rPr>
          <t>irréversibiltés dues au refoulement à l'atmosphère des gaz chauds</t>
        </r>
      </text>
    </comment>
    <comment ref="F30" authorId="0">
      <text>
        <r>
          <rPr>
            <sz val="8"/>
            <rFont val="Tahoma"/>
            <family val="2"/>
          </rPr>
          <t>on considère ici que l'exergie du combustible est égale à celle de son PCI</t>
        </r>
      </text>
    </comment>
  </commentList>
</comments>
</file>

<file path=xl/comments5.xml><?xml version="1.0" encoding="utf-8"?>
<comments xmlns="http://schemas.openxmlformats.org/spreadsheetml/2006/main">
  <authors>
    <author>cenerg</author>
  </authors>
  <commentList>
    <comment ref="H54" authorId="0">
      <text>
        <r>
          <rPr>
            <sz val="8"/>
            <rFont val="Tahoma"/>
            <family val="0"/>
          </rPr>
          <t>irréversibiltés dues au refoulement à l'atmosphère des gaz chauds</t>
        </r>
      </text>
    </comment>
    <comment ref="H42" authorId="0">
      <text>
        <r>
          <rPr>
            <sz val="8"/>
            <rFont val="Tahoma"/>
            <family val="0"/>
          </rPr>
          <t>irréversibiltés dues à l'écart de température dans l'économiseur</t>
        </r>
      </text>
    </comment>
    <comment ref="H43" authorId="0">
      <text>
        <r>
          <rPr>
            <b/>
            <sz val="8"/>
            <rFont val="Tahoma"/>
            <family val="0"/>
          </rPr>
          <t>cenerg:</t>
        </r>
        <r>
          <rPr>
            <sz val="8"/>
            <rFont val="Tahoma"/>
            <family val="0"/>
          </rPr>
          <t xml:space="preserve">
irréversibiltés dues à l'écart de température dans le vaporiseur</t>
        </r>
      </text>
    </comment>
    <comment ref="H44" authorId="0">
      <text>
        <r>
          <rPr>
            <sz val="8"/>
            <rFont val="Tahoma"/>
            <family val="2"/>
          </rPr>
          <t xml:space="preserve">irréversibiltés dues à l'écart de température dans le surchauffeur </t>
        </r>
      </text>
    </comment>
    <comment ref="F53" authorId="0">
      <text>
        <r>
          <rPr>
            <sz val="8"/>
            <rFont val="Tahoma"/>
            <family val="2"/>
          </rPr>
          <t>on considère ici que l'exergie du combustible est égale à celle de son PCI</t>
        </r>
      </text>
    </comment>
  </commentList>
</comments>
</file>

<file path=xl/comments6.xml><?xml version="1.0" encoding="utf-8"?>
<comments xmlns="http://schemas.openxmlformats.org/spreadsheetml/2006/main">
  <authors>
    <author>cenerg</author>
  </authors>
  <commentList>
    <comment ref="F90" authorId="0">
      <text>
        <r>
          <rPr>
            <sz val="8"/>
            <rFont val="Tahoma"/>
            <family val="0"/>
          </rPr>
          <t>on considère ici que l'exergie du combustible est égale à celle de son PCI</t>
        </r>
      </text>
    </comment>
    <comment ref="H81" authorId="0">
      <text>
        <r>
          <rPr>
            <sz val="8"/>
            <rFont val="Tahoma"/>
            <family val="0"/>
          </rPr>
          <t>irréversibiltés dues à l'écart de température dans l'échangeur</t>
        </r>
      </text>
    </comment>
    <comment ref="H82" authorId="0">
      <text>
        <r>
          <rPr>
            <sz val="8"/>
            <rFont val="Tahoma"/>
            <family val="0"/>
          </rPr>
          <t>irréversibiltés dues à l'écart de température dans l'échangeur</t>
        </r>
      </text>
    </comment>
    <comment ref="H83" authorId="0">
      <text>
        <r>
          <rPr>
            <sz val="8"/>
            <rFont val="Tahoma"/>
            <family val="0"/>
          </rPr>
          <t>irréversibiltés dues à l'écart de température dans l'échangeur</t>
        </r>
      </text>
    </comment>
    <comment ref="H84" authorId="0">
      <text>
        <r>
          <rPr>
            <sz val="8"/>
            <rFont val="Tahoma"/>
            <family val="0"/>
          </rPr>
          <t>irréversibiltés dues à l'écart de température dans l'échangeur</t>
        </r>
      </text>
    </comment>
    <comment ref="H85" authorId="0">
      <text>
        <r>
          <rPr>
            <sz val="8"/>
            <rFont val="Tahoma"/>
            <family val="0"/>
          </rPr>
          <t>irréversibiltés dues à l'écart de température dans l'échangeur</t>
        </r>
      </text>
    </comment>
    <comment ref="H86" authorId="0">
      <text>
        <r>
          <rPr>
            <sz val="8"/>
            <rFont val="Tahoma"/>
            <family val="0"/>
          </rPr>
          <t>irréversibiltés dues à l'écart de température dans l'échangeur</t>
        </r>
      </text>
    </comment>
    <comment ref="H87" authorId="0">
      <text>
        <r>
          <rPr>
            <sz val="8"/>
            <rFont val="Tahoma"/>
            <family val="0"/>
          </rPr>
          <t>irréversibiltés dues à l'écart de température dans l'échangeur</t>
        </r>
      </text>
    </comment>
    <comment ref="H91" authorId="0">
      <text>
        <r>
          <rPr>
            <sz val="8"/>
            <rFont val="Tahoma"/>
            <family val="0"/>
          </rPr>
          <t>irréversibiltés dues au refoulement à l'atmosphère des gaz chauds</t>
        </r>
      </text>
    </comment>
  </commentList>
</comments>
</file>

<file path=xl/comments7.xml><?xml version="1.0" encoding="utf-8"?>
<comments xmlns="http://schemas.openxmlformats.org/spreadsheetml/2006/main">
  <authors>
    <author>cenerg</author>
  </authors>
  <commentList>
    <comment ref="F38" authorId="0">
      <text>
        <r>
          <rPr>
            <sz val="8"/>
            <rFont val="Tahoma"/>
            <family val="0"/>
          </rPr>
          <t>on considère ici que l'exergie du combustible est égale à celle de son PCI</t>
        </r>
      </text>
    </comment>
    <comment ref="H40" authorId="0">
      <text>
        <r>
          <rPr>
            <sz val="8"/>
            <rFont val="Tahoma"/>
            <family val="0"/>
          </rPr>
          <t>irréversibiltés dues à l'écart de température dans l'échangeur</t>
        </r>
      </text>
    </comment>
    <comment ref="H41" authorId="0">
      <text>
        <r>
          <rPr>
            <sz val="8"/>
            <rFont val="Tahoma"/>
            <family val="0"/>
          </rPr>
          <t xml:space="preserve">
irréversibiltés dues à l'écart de température dans l'échangeur</t>
        </r>
      </text>
    </comment>
    <comment ref="H43" authorId="0">
      <text>
        <r>
          <rPr>
            <sz val="8"/>
            <rFont val="Tahoma"/>
            <family val="0"/>
          </rPr>
          <t>irréversibiltés dues au refoulement à l'atmosphère des gaz chauds</t>
        </r>
      </text>
    </comment>
  </commentList>
</comments>
</file>

<file path=xl/sharedStrings.xml><?xml version="1.0" encoding="utf-8"?>
<sst xmlns="http://schemas.openxmlformats.org/spreadsheetml/2006/main" count="946" uniqueCount="160">
  <si>
    <t>Tk</t>
  </si>
  <si>
    <t>3a</t>
  </si>
  <si>
    <t>3b</t>
  </si>
  <si>
    <t>bilan exergétique</t>
  </si>
  <si>
    <t>évolution</t>
  </si>
  <si>
    <t>t</t>
  </si>
  <si>
    <t>Q</t>
  </si>
  <si>
    <t>dh</t>
  </si>
  <si>
    <t>dxq</t>
  </si>
  <si>
    <t>dxh</t>
  </si>
  <si>
    <t>dxhi</t>
  </si>
  <si>
    <t>cycle</t>
  </si>
  <si>
    <t>rendement exergétique</t>
  </si>
  <si>
    <t>nom</t>
  </si>
  <si>
    <t>nom corps</t>
  </si>
  <si>
    <t>T (K)</t>
  </si>
  <si>
    <t>P (bar)</t>
  </si>
  <si>
    <t>titre</t>
  </si>
  <si>
    <t>h (kJ/kg)</t>
  </si>
  <si>
    <t>s (kJ/kg/K)</t>
  </si>
  <si>
    <t>V (m3/kg)</t>
  </si>
  <si>
    <t>u (kJ/kg)</t>
  </si>
  <si>
    <t>eau</t>
  </si>
  <si>
    <t>sigma(xq+)</t>
  </si>
  <si>
    <t>combustible</t>
  </si>
  <si>
    <t>gaz_de_Montoir</t>
  </si>
  <si>
    <t>entrée d'air</t>
  </si>
  <si>
    <t>air</t>
  </si>
  <si>
    <t>gaz_brulés</t>
  </si>
  <si>
    <t>compression</t>
  </si>
  <si>
    <t>combustion</t>
  </si>
  <si>
    <t>détente</t>
  </si>
  <si>
    <t>débit</t>
  </si>
  <si>
    <t>% pertes globales</t>
  </si>
  <si>
    <t>sigma(tau+)</t>
  </si>
  <si>
    <t>bilan enthalpique</t>
  </si>
  <si>
    <t>Cv</t>
  </si>
  <si>
    <t>gamma</t>
  </si>
  <si>
    <t>air comprimé</t>
  </si>
  <si>
    <t>gaz chauds</t>
  </si>
  <si>
    <t>gaz détendus</t>
  </si>
  <si>
    <t>gaz 0</t>
  </si>
  <si>
    <t>gaz 1</t>
  </si>
  <si>
    <t>gaz 2</t>
  </si>
  <si>
    <t>TRANSFOS</t>
  </si>
  <si>
    <t>point amont</t>
  </si>
  <si>
    <t>point aval</t>
  </si>
  <si>
    <t>type</t>
  </si>
  <si>
    <t>Delta H</t>
  </si>
  <si>
    <t>type_ener</t>
  </si>
  <si>
    <t>autre</t>
  </si>
  <si>
    <t>utile</t>
  </si>
  <si>
    <t>turbine</t>
  </si>
  <si>
    <t>condenseur</t>
  </si>
  <si>
    <t>payante</t>
  </si>
  <si>
    <t>xh (kJ/kg)</t>
  </si>
  <si>
    <t>Cp</t>
  </si>
  <si>
    <t>2 bis</t>
  </si>
  <si>
    <t>entrée cogen</t>
  </si>
  <si>
    <t>eau cogen</t>
  </si>
  <si>
    <t>sortie gaz</t>
  </si>
  <si>
    <t>gaz comprimé</t>
  </si>
  <si>
    <t>Delta Xh</t>
  </si>
  <si>
    <t>compr gaz</t>
  </si>
  <si>
    <t>régén air</t>
  </si>
  <si>
    <t>régen gaz</t>
  </si>
  <si>
    <t>cogén gaz</t>
  </si>
  <si>
    <t>cogén eau</t>
  </si>
  <si>
    <t>T0 exergie</t>
  </si>
  <si>
    <t>ch. comb.</t>
  </si>
  <si>
    <t>compr. air</t>
  </si>
  <si>
    <t>R134a</t>
  </si>
  <si>
    <t>3c</t>
  </si>
  <si>
    <t>4a</t>
  </si>
  <si>
    <t>A</t>
  </si>
  <si>
    <t>B</t>
  </si>
  <si>
    <t>m ?H</t>
  </si>
  <si>
    <t>m ?Xh</t>
  </si>
  <si>
    <t>compression liq 2</t>
  </si>
  <si>
    <t>compression liquide</t>
  </si>
  <si>
    <t>turbine HP</t>
  </si>
  <si>
    <t>turbine BP</t>
  </si>
  <si>
    <t>échange</t>
  </si>
  <si>
    <t>économiseur</t>
  </si>
  <si>
    <t>prélèvement</t>
  </si>
  <si>
    <t>resurchauffe</t>
  </si>
  <si>
    <t>surchauffeur</t>
  </si>
  <si>
    <t>vaporiseur</t>
  </si>
  <si>
    <t>Bilan</t>
  </si>
  <si>
    <t>efficacité</t>
  </si>
  <si>
    <t>énergie payante</t>
  </si>
  <si>
    <t>énergie utile</t>
  </si>
  <si>
    <t>POINTS</t>
  </si>
  <si>
    <t>compresseur</t>
  </si>
  <si>
    <t>chambre de combustion</t>
  </si>
  <si>
    <t>aspiration / échappement</t>
  </si>
  <si>
    <t>désurchauffe</t>
  </si>
  <si>
    <t>effet frigorifique</t>
  </si>
  <si>
    <t>laminage</t>
  </si>
  <si>
    <t>Tvap BP 1</t>
  </si>
  <si>
    <t>Tvap BP 2</t>
  </si>
  <si>
    <t>Tvap BP 3</t>
  </si>
  <si>
    <t>Tvap HP 2</t>
  </si>
  <si>
    <t>Tvap HP 3</t>
  </si>
  <si>
    <t>Tvap HP 4</t>
  </si>
  <si>
    <t>Tvap HP 5</t>
  </si>
  <si>
    <t>Tvap HP turb</t>
  </si>
  <si>
    <t>Tg</t>
  </si>
  <si>
    <t>Tg stack</t>
  </si>
  <si>
    <t>produits combustion</t>
  </si>
  <si>
    <t>Tvap HP 1</t>
  </si>
  <si>
    <t>Tvap BP 4</t>
  </si>
  <si>
    <t>Tvap BP turb</t>
  </si>
  <si>
    <t>Tvap BP 0</t>
  </si>
  <si>
    <t>Tvap HP 0</t>
  </si>
  <si>
    <t>Tg1</t>
  </si>
  <si>
    <t>Tg2</t>
  </si>
  <si>
    <t>Tg3</t>
  </si>
  <si>
    <t>GT exhaust_0</t>
  </si>
  <si>
    <t>Tg4</t>
  </si>
  <si>
    <t>Tg 5</t>
  </si>
  <si>
    <t>Tg 6</t>
  </si>
  <si>
    <t>condenseur BP</t>
  </si>
  <si>
    <t>condenseur HP</t>
  </si>
  <si>
    <t>ECOHP1 vap</t>
  </si>
  <si>
    <t>ECOHP2 vap</t>
  </si>
  <si>
    <t>ECOLP</t>
  </si>
  <si>
    <t>EVHP vap</t>
  </si>
  <si>
    <t>EVLP vap</t>
  </si>
  <si>
    <t>SHHP1 vap</t>
  </si>
  <si>
    <t>SHLP vap</t>
  </si>
  <si>
    <t>HP turb</t>
  </si>
  <si>
    <t>LP turb</t>
  </si>
  <si>
    <t>pompe BP</t>
  </si>
  <si>
    <t>pompe HP</t>
  </si>
  <si>
    <t>GT ex 3</t>
  </si>
  <si>
    <t>GT exhaust_1</t>
  </si>
  <si>
    <t>GT ex2_0</t>
  </si>
  <si>
    <t>GT ex2_1</t>
  </si>
  <si>
    <t>GT ex4_0</t>
  </si>
  <si>
    <t>GT ex4_1</t>
  </si>
  <si>
    <t>HRSG 2</t>
  </si>
  <si>
    <t>HRSG 1</t>
  </si>
  <si>
    <t>HRSG 0</t>
  </si>
  <si>
    <t>compresseur air</t>
  </si>
  <si>
    <t>turbine gaz</t>
  </si>
  <si>
    <t>rendement energétique</t>
  </si>
  <si>
    <t>rendement global</t>
  </si>
  <si>
    <t>rendement mécanique</t>
  </si>
  <si>
    <t>rapport chaleur-force</t>
  </si>
  <si>
    <t>mélangeur</t>
  </si>
  <si>
    <t>1 552,21503886</t>
  </si>
  <si>
    <t>1 470,73</t>
  </si>
  <si>
    <t>compresseur HP</t>
  </si>
  <si>
    <t>compresseur BP</t>
  </si>
  <si>
    <t>laminage HP</t>
  </si>
  <si>
    <t>laminage BP</t>
  </si>
  <si>
    <t>bouteille de mélange</t>
  </si>
  <si>
    <t>1 504,87503886</t>
  </si>
  <si>
    <t>1 423,39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</si>
</sst>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_)"/>
    <numFmt numFmtId="173" formatCode="0_)"/>
    <numFmt numFmtId="174" formatCode="dd\-mmm_)"/>
    <numFmt numFmtId="175" formatCode="0.0%"/>
  </numFmts>
  <fonts count="10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sz val="10"/>
      <color indexed="12"/>
      <name val="Courier"/>
      <family val="3"/>
    </font>
    <font>
      <sz val="10"/>
      <color indexed="17"/>
      <name val="Courier"/>
      <family val="3"/>
    </font>
    <font>
      <sz val="10"/>
      <color indexed="8"/>
      <name val="Courier"/>
      <family val="3"/>
    </font>
    <font>
      <sz val="10"/>
      <color indexed="12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left"/>
      <protection/>
    </xf>
    <xf numFmtId="173" fontId="3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72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3" fontId="5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172" fontId="2" fillId="0" borderId="2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left"/>
      <protection/>
    </xf>
    <xf numFmtId="1" fontId="2" fillId="0" borderId="4" xfId="0" applyNumberFormat="1" applyFont="1" applyBorder="1" applyAlignment="1" applyProtection="1">
      <alignment/>
      <protection/>
    </xf>
    <xf numFmtId="173" fontId="2" fillId="0" borderId="4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/>
      <protection/>
    </xf>
    <xf numFmtId="173" fontId="2" fillId="0" borderId="6" xfId="0" applyNumberFormat="1" applyFont="1" applyBorder="1" applyAlignment="1" applyProtection="1">
      <alignment/>
      <protection/>
    </xf>
    <xf numFmtId="172" fontId="2" fillId="0" borderId="1" xfId="0" applyNumberFormat="1" applyFont="1" applyBorder="1" applyAlignment="1" applyProtection="1">
      <alignment horizontal="center"/>
      <protection/>
    </xf>
    <xf numFmtId="172" fontId="2" fillId="0" borderId="7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>
      <alignment/>
    </xf>
    <xf numFmtId="173" fontId="2" fillId="0" borderId="3" xfId="0" applyNumberFormat="1" applyFont="1" applyBorder="1" applyAlignment="1" applyProtection="1">
      <alignment/>
      <protection/>
    </xf>
    <xf numFmtId="173" fontId="2" fillId="0" borderId="0" xfId="0" applyNumberFormat="1" applyFont="1" applyBorder="1" applyAlignment="1" applyProtection="1">
      <alignment/>
      <protection/>
    </xf>
    <xf numFmtId="173" fontId="2" fillId="0" borderId="8" xfId="0" applyNumberFormat="1" applyFont="1" applyBorder="1" applyAlignment="1" applyProtection="1">
      <alignment/>
      <protection/>
    </xf>
    <xf numFmtId="172" fontId="0" fillId="0" borderId="7" xfId="0" applyNumberFormat="1" applyBorder="1" applyAlignment="1" applyProtection="1">
      <alignment/>
      <protection/>
    </xf>
    <xf numFmtId="0" fontId="2" fillId="0" borderId="7" xfId="0" applyFont="1" applyBorder="1" applyAlignment="1">
      <alignment/>
    </xf>
    <xf numFmtId="173" fontId="2" fillId="0" borderId="2" xfId="0" applyNumberFormat="1" applyFont="1" applyBorder="1" applyAlignment="1" applyProtection="1">
      <alignment/>
      <protection/>
    </xf>
    <xf numFmtId="0" fontId="0" fillId="0" borderId="3" xfId="0" applyBorder="1" applyAlignment="1">
      <alignment/>
    </xf>
    <xf numFmtId="172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>
      <alignment/>
    </xf>
    <xf numFmtId="172" fontId="2" fillId="0" borderId="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72" fontId="2" fillId="0" borderId="8" xfId="0" applyNumberFormat="1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0" fontId="0" fillId="0" borderId="6" xfId="0" applyBorder="1" applyAlignment="1">
      <alignment/>
    </xf>
    <xf numFmtId="172" fontId="6" fillId="0" borderId="0" xfId="0" applyNumberFormat="1" applyFont="1" applyAlignment="1" applyProtection="1">
      <alignment horizontal="center"/>
      <protection/>
    </xf>
    <xf numFmtId="0" fontId="0" fillId="0" borderId="1" xfId="0" applyBorder="1" applyAlignment="1">
      <alignment/>
    </xf>
    <xf numFmtId="172" fontId="3" fillId="0" borderId="5" xfId="0" applyNumberFormat="1" applyFont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172" fontId="0" fillId="0" borderId="2" xfId="0" applyNumberFormat="1" applyBorder="1" applyAlignment="1" applyProtection="1">
      <alignment/>
      <protection/>
    </xf>
    <xf numFmtId="10" fontId="3" fillId="0" borderId="6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172" fontId="3" fillId="0" borderId="3" xfId="0" applyNumberFormat="1" applyFont="1" applyBorder="1" applyAlignment="1" applyProtection="1">
      <alignment horizontal="left"/>
      <protection/>
    </xf>
    <xf numFmtId="10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9" fontId="2" fillId="0" borderId="4" xfId="0" applyNumberFormat="1" applyFont="1" applyBorder="1" applyAlignment="1" applyProtection="1">
      <alignment/>
      <protection/>
    </xf>
    <xf numFmtId="9" fontId="2" fillId="0" borderId="6" xfId="0" applyNumberFormat="1" applyFont="1" applyBorder="1" applyAlignment="1" applyProtection="1">
      <alignment/>
      <protection/>
    </xf>
    <xf numFmtId="9" fontId="2" fillId="0" borderId="8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2">
      <selection activeCell="F43" sqref="F43"/>
    </sheetView>
  </sheetViews>
  <sheetFormatPr defaultColWidth="11.00390625" defaultRowHeight="12.75"/>
  <cols>
    <col min="1" max="1" width="13.00390625" style="0" customWidth="1"/>
    <col min="9" max="9" width="17.875" style="0" customWidth="1"/>
  </cols>
  <sheetData>
    <row r="1" ht="12">
      <c r="A1" t="s">
        <v>88</v>
      </c>
    </row>
    <row r="2" spans="1:4" ht="12">
      <c r="A2" t="s">
        <v>89</v>
      </c>
      <c r="B2" t="s">
        <v>90</v>
      </c>
      <c r="C2" t="s">
        <v>91</v>
      </c>
      <c r="D2" t="s">
        <v>68</v>
      </c>
    </row>
    <row r="3" spans="1:4" ht="12">
      <c r="A3">
        <v>0.389717</v>
      </c>
      <c r="B3">
        <v>3360.36</v>
      </c>
      <c r="C3">
        <v>1309.59</v>
      </c>
      <c r="D3">
        <v>288.15</v>
      </c>
    </row>
    <row r="6" spans="1:2" ht="12">
      <c r="A6" t="s">
        <v>92</v>
      </c>
      <c r="B6">
        <v>6</v>
      </c>
    </row>
    <row r="7" spans="1:13" ht="12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55</v>
      </c>
      <c r="K7" t="s">
        <v>56</v>
      </c>
      <c r="L7" t="s">
        <v>36</v>
      </c>
      <c r="M7" t="s">
        <v>37</v>
      </c>
    </row>
    <row r="8" spans="1:13" ht="12">
      <c r="A8">
        <v>1</v>
      </c>
      <c r="B8" t="s">
        <v>22</v>
      </c>
      <c r="C8">
        <v>292.89562</v>
      </c>
      <c r="D8">
        <v>0.023</v>
      </c>
      <c r="E8">
        <v>0</v>
      </c>
      <c r="F8">
        <v>82.83661159</v>
      </c>
      <c r="G8">
        <v>0.292821436</v>
      </c>
      <c r="H8">
        <v>0.00100167242</v>
      </c>
      <c r="I8">
        <v>82.83430774</v>
      </c>
      <c r="J8">
        <v>-1.53988513</v>
      </c>
      <c r="K8">
        <v>0</v>
      </c>
      <c r="L8">
        <v>0</v>
      </c>
      <c r="M8">
        <v>0</v>
      </c>
    </row>
    <row r="9" spans="1:13" ht="12">
      <c r="A9">
        <v>2</v>
      </c>
      <c r="B9" t="s">
        <v>22</v>
      </c>
      <c r="C9">
        <v>293.13523794</v>
      </c>
      <c r="D9">
        <v>165</v>
      </c>
      <c r="E9">
        <v>0</v>
      </c>
      <c r="F9">
        <v>99.25331068</v>
      </c>
      <c r="G9">
        <v>0.292658179</v>
      </c>
      <c r="H9">
        <v>0.000994372761</v>
      </c>
      <c r="I9">
        <v>82.84616012</v>
      </c>
      <c r="J9">
        <v>14.92385641</v>
      </c>
      <c r="K9">
        <v>0</v>
      </c>
      <c r="L9">
        <v>0</v>
      </c>
      <c r="M9">
        <v>0</v>
      </c>
    </row>
    <row r="10" spans="1:13" ht="12">
      <c r="A10">
        <v>3</v>
      </c>
      <c r="B10" t="s">
        <v>22</v>
      </c>
      <c r="C10">
        <v>833.15</v>
      </c>
      <c r="D10">
        <v>165</v>
      </c>
      <c r="E10">
        <v>1</v>
      </c>
      <c r="F10">
        <v>3459.61452018</v>
      </c>
      <c r="G10">
        <v>6.4954804</v>
      </c>
      <c r="H10">
        <v>0.0209756666</v>
      </c>
      <c r="I10">
        <v>3113.51602093</v>
      </c>
      <c r="J10">
        <v>1587.94184212</v>
      </c>
      <c r="K10">
        <v>0</v>
      </c>
      <c r="L10">
        <v>0</v>
      </c>
      <c r="M10">
        <v>0</v>
      </c>
    </row>
    <row r="11" spans="1:13" ht="12">
      <c r="A11" t="s">
        <v>1</v>
      </c>
      <c r="B11" t="s">
        <v>22</v>
      </c>
      <c r="C11">
        <v>622.97707</v>
      </c>
      <c r="D11">
        <v>165</v>
      </c>
      <c r="E11">
        <v>0</v>
      </c>
      <c r="F11">
        <v>1670.51998915</v>
      </c>
      <c r="G11">
        <v>3.77802741</v>
      </c>
      <c r="H11">
        <v>0.00173902948</v>
      </c>
      <c r="I11">
        <v>1641.82600266</v>
      </c>
      <c r="J11">
        <v>581.88139081</v>
      </c>
      <c r="K11">
        <v>0</v>
      </c>
      <c r="L11">
        <v>0</v>
      </c>
      <c r="M11">
        <v>0</v>
      </c>
    </row>
    <row r="12" spans="1:13" ht="12">
      <c r="A12" t="s">
        <v>2</v>
      </c>
      <c r="B12" t="s">
        <v>22</v>
      </c>
      <c r="C12">
        <v>622.97707</v>
      </c>
      <c r="D12">
        <v>165</v>
      </c>
      <c r="E12">
        <v>1</v>
      </c>
      <c r="F12">
        <v>2568.79442695</v>
      </c>
      <c r="G12">
        <v>5.22016056</v>
      </c>
      <c r="H12">
        <v>0.00883162805</v>
      </c>
      <c r="I12">
        <v>2423.0725642</v>
      </c>
      <c r="J12">
        <v>1064.60516153</v>
      </c>
      <c r="K12">
        <v>0</v>
      </c>
      <c r="L12">
        <v>0</v>
      </c>
      <c r="M12">
        <v>0</v>
      </c>
    </row>
    <row r="13" spans="1:13" ht="12">
      <c r="A13">
        <v>4</v>
      </c>
      <c r="B13" t="s">
        <v>22</v>
      </c>
      <c r="C13">
        <v>292.89562</v>
      </c>
      <c r="D13">
        <v>0.023</v>
      </c>
      <c r="E13">
        <v>0.835368362</v>
      </c>
      <c r="F13">
        <v>2133.60080252</v>
      </c>
      <c r="G13">
        <v>7.29439483</v>
      </c>
      <c r="H13">
        <v>49.04254714</v>
      </c>
      <c r="I13">
        <v>2020.80294409</v>
      </c>
      <c r="J13">
        <v>31.72093104</v>
      </c>
      <c r="K13">
        <v>0</v>
      </c>
      <c r="L13">
        <v>0</v>
      </c>
      <c r="M13">
        <v>0</v>
      </c>
    </row>
    <row r="15" spans="1:2" ht="12">
      <c r="A15" t="s">
        <v>44</v>
      </c>
      <c r="B15">
        <v>6</v>
      </c>
    </row>
    <row r="16" spans="1:8" ht="12">
      <c r="A16" t="s">
        <v>13</v>
      </c>
      <c r="B16" t="s">
        <v>45</v>
      </c>
      <c r="C16" t="s">
        <v>46</v>
      </c>
      <c r="D16" t="s">
        <v>47</v>
      </c>
      <c r="E16" t="s">
        <v>76</v>
      </c>
      <c r="F16" t="s">
        <v>77</v>
      </c>
      <c r="G16" t="s">
        <v>49</v>
      </c>
      <c r="H16" t="s">
        <v>32</v>
      </c>
    </row>
    <row r="17" spans="1:8" ht="12">
      <c r="A17" t="s">
        <v>79</v>
      </c>
      <c r="B17">
        <v>1</v>
      </c>
      <c r="C17">
        <v>2</v>
      </c>
      <c r="D17" t="s">
        <v>29</v>
      </c>
      <c r="E17">
        <v>16.41669911</v>
      </c>
      <c r="F17">
        <v>16.46374154</v>
      </c>
      <c r="G17" t="s">
        <v>51</v>
      </c>
      <c r="H17">
        <v>1</v>
      </c>
    </row>
    <row r="18" spans="1:8" ht="12">
      <c r="A18" t="s">
        <v>52</v>
      </c>
      <c r="B18">
        <v>3</v>
      </c>
      <c r="C18">
        <v>4</v>
      </c>
      <c r="D18" t="s">
        <v>31</v>
      </c>
      <c r="E18">
        <v>-1326.01371563</v>
      </c>
      <c r="F18">
        <v>-1556.22091106</v>
      </c>
      <c r="G18" t="s">
        <v>51</v>
      </c>
      <c r="H18">
        <v>1</v>
      </c>
    </row>
    <row r="19" spans="1:8" ht="12">
      <c r="A19" t="s">
        <v>53</v>
      </c>
      <c r="B19">
        <v>4</v>
      </c>
      <c r="C19">
        <v>1</v>
      </c>
      <c r="D19" t="s">
        <v>82</v>
      </c>
      <c r="E19">
        <v>-2050.76419093</v>
      </c>
      <c r="F19">
        <v>-33.26081617</v>
      </c>
      <c r="G19" t="s">
        <v>50</v>
      </c>
      <c r="H19">
        <v>1</v>
      </c>
    </row>
    <row r="20" spans="1:8" ht="12">
      <c r="A20" t="s">
        <v>83</v>
      </c>
      <c r="B20">
        <v>2</v>
      </c>
      <c r="C20" t="s">
        <v>1</v>
      </c>
      <c r="D20" t="s">
        <v>82</v>
      </c>
      <c r="E20">
        <v>1571.26667847</v>
      </c>
      <c r="F20">
        <v>566.9575344</v>
      </c>
      <c r="G20" t="s">
        <v>54</v>
      </c>
      <c r="H20">
        <v>1</v>
      </c>
    </row>
    <row r="21" spans="1:8" ht="12">
      <c r="A21" t="s">
        <v>86</v>
      </c>
      <c r="B21" t="s">
        <v>2</v>
      </c>
      <c r="C21">
        <v>3</v>
      </c>
      <c r="D21" t="s">
        <v>82</v>
      </c>
      <c r="E21">
        <v>890.82009323</v>
      </c>
      <c r="F21">
        <v>523.33668059</v>
      </c>
      <c r="G21" t="s">
        <v>54</v>
      </c>
      <c r="H21">
        <v>1</v>
      </c>
    </row>
    <row r="22" spans="1:8" ht="12">
      <c r="A22" t="s">
        <v>87</v>
      </c>
      <c r="B22" t="s">
        <v>1</v>
      </c>
      <c r="C22" t="s">
        <v>2</v>
      </c>
      <c r="D22" t="s">
        <v>82</v>
      </c>
      <c r="E22">
        <v>898.27443779</v>
      </c>
      <c r="F22">
        <v>482.72377073</v>
      </c>
      <c r="G22" t="s">
        <v>54</v>
      </c>
      <c r="H22">
        <v>1</v>
      </c>
    </row>
    <row r="27" spans="1:12" ht="12">
      <c r="A27" s="1"/>
      <c r="B27" s="7" t="s">
        <v>35</v>
      </c>
      <c r="C27" s="5"/>
      <c r="D27" s="6"/>
      <c r="E27" s="5"/>
      <c r="F27" s="7" t="s">
        <v>3</v>
      </c>
      <c r="G27" s="1"/>
      <c r="L27" s="1"/>
    </row>
    <row r="28" spans="2:12" ht="12">
      <c r="B28" s="1"/>
      <c r="C28" s="1"/>
      <c r="D28" s="1"/>
      <c r="F28" s="1"/>
      <c r="G28" s="1"/>
      <c r="H28" s="1"/>
      <c r="L28" s="1"/>
    </row>
    <row r="29" spans="1:9" ht="12.75">
      <c r="A29" s="18" t="s">
        <v>4</v>
      </c>
      <c r="B29" s="19" t="s">
        <v>7</v>
      </c>
      <c r="C29" s="43" t="s">
        <v>5</v>
      </c>
      <c r="D29" s="12" t="s">
        <v>6</v>
      </c>
      <c r="E29" s="13" t="s">
        <v>0</v>
      </c>
      <c r="F29" s="12" t="s">
        <v>8</v>
      </c>
      <c r="G29" s="25" t="s">
        <v>9</v>
      </c>
      <c r="H29" s="26" t="s">
        <v>10</v>
      </c>
      <c r="I29" s="27" t="s">
        <v>33</v>
      </c>
    </row>
    <row r="30" spans="1:9" ht="12">
      <c r="A30" s="20" t="str">
        <f aca="true" t="shared" si="0" ref="A30:A35">A17</f>
        <v>compression liquide</v>
      </c>
      <c r="B30" s="21">
        <f aca="true" t="shared" si="1" ref="B30:B35">E17</f>
        <v>16.41669911</v>
      </c>
      <c r="C30" s="8">
        <f>B30</f>
        <v>16.41669911</v>
      </c>
      <c r="D30" s="14"/>
      <c r="E30" s="15"/>
      <c r="F30" s="15"/>
      <c r="G30" s="28">
        <f aca="true" t="shared" si="2" ref="G30:G35">F17</f>
        <v>16.46374154</v>
      </c>
      <c r="H30" s="29">
        <f aca="true" t="shared" si="3" ref="H30:H35">C30+F30-G30</f>
        <v>-0.04704243000000119</v>
      </c>
      <c r="I30" s="54">
        <f aca="true" t="shared" si="4" ref="I30:I35">H30/$H$39</f>
        <v>-3.254215970816487E-05</v>
      </c>
    </row>
    <row r="31" spans="1:9" ht="12">
      <c r="A31" s="20" t="str">
        <f t="shared" si="0"/>
        <v>turbine</v>
      </c>
      <c r="B31" s="21">
        <f t="shared" si="1"/>
        <v>-1326.01371563</v>
      </c>
      <c r="C31" s="8">
        <f>B31</f>
        <v>-1326.01371563</v>
      </c>
      <c r="D31" s="14"/>
      <c r="E31" s="15"/>
      <c r="F31" s="15"/>
      <c r="G31" s="28">
        <f t="shared" si="2"/>
        <v>-1556.22091106</v>
      </c>
      <c r="H31" s="29">
        <f t="shared" si="3"/>
        <v>230.20719542999996</v>
      </c>
      <c r="I31" s="54">
        <f t="shared" si="4"/>
        <v>0.15924856176969582</v>
      </c>
    </row>
    <row r="32" spans="1:9" ht="12">
      <c r="A32" s="20" t="str">
        <f t="shared" si="0"/>
        <v>condenseur</v>
      </c>
      <c r="B32" s="21">
        <f t="shared" si="1"/>
        <v>-2050.76419093</v>
      </c>
      <c r="C32" s="9"/>
      <c r="D32" s="14">
        <f>B32</f>
        <v>-2050.76419093</v>
      </c>
      <c r="E32" s="15">
        <v>288.15</v>
      </c>
      <c r="F32" s="16">
        <f>D32*(1-$D$3/E32)</f>
        <v>0</v>
      </c>
      <c r="G32" s="28">
        <f t="shared" si="2"/>
        <v>-33.26081617</v>
      </c>
      <c r="H32" s="29">
        <f t="shared" si="3"/>
        <v>33.26081617</v>
      </c>
      <c r="I32" s="54">
        <f t="shared" si="4"/>
        <v>0.023008564647447532</v>
      </c>
    </row>
    <row r="33" spans="1:9" ht="12">
      <c r="A33" s="20" t="str">
        <f t="shared" si="0"/>
        <v>économiseur</v>
      </c>
      <c r="B33" s="21">
        <f t="shared" si="1"/>
        <v>1571.26667847</v>
      </c>
      <c r="C33" s="9"/>
      <c r="D33" s="14">
        <f>B33</f>
        <v>1571.26667847</v>
      </c>
      <c r="E33" s="17">
        <v>1600</v>
      </c>
      <c r="F33" s="16">
        <f>D33*(1-$D$3/E33)</f>
        <v>1288.2913700942936</v>
      </c>
      <c r="G33" s="28">
        <f t="shared" si="2"/>
        <v>566.9575344</v>
      </c>
      <c r="H33" s="29">
        <f t="shared" si="3"/>
        <v>721.3338356942936</v>
      </c>
      <c r="I33" s="54">
        <f t="shared" si="4"/>
        <v>0.4989912486252574</v>
      </c>
    </row>
    <row r="34" spans="1:9" ht="12">
      <c r="A34" s="20" t="str">
        <f t="shared" si="0"/>
        <v>surchauffeur</v>
      </c>
      <c r="B34" s="21">
        <f t="shared" si="1"/>
        <v>890.82009323</v>
      </c>
      <c r="C34" s="9"/>
      <c r="D34" s="14">
        <f>B34</f>
        <v>890.82009323</v>
      </c>
      <c r="E34" s="17">
        <v>1600</v>
      </c>
      <c r="F34" s="16">
        <f>D34*(1-$D$3/E34)</f>
        <v>730.3889620648597</v>
      </c>
      <c r="G34" s="28">
        <f t="shared" si="2"/>
        <v>523.33668059</v>
      </c>
      <c r="H34" s="29">
        <f t="shared" si="3"/>
        <v>207.05228147485968</v>
      </c>
      <c r="I34" s="54">
        <f t="shared" si="4"/>
        <v>0.1432308750142078</v>
      </c>
    </row>
    <row r="35" spans="1:9" ht="12">
      <c r="A35" s="20" t="str">
        <f t="shared" si="0"/>
        <v>vaporiseur</v>
      </c>
      <c r="B35" s="21">
        <f t="shared" si="1"/>
        <v>898.27443779</v>
      </c>
      <c r="C35" s="9"/>
      <c r="D35" s="14">
        <f>B35</f>
        <v>898.27443779</v>
      </c>
      <c r="E35" s="17">
        <v>1600</v>
      </c>
      <c r="F35" s="16">
        <f>D35*(1-$D$3/E35)</f>
        <v>736.5008257592572</v>
      </c>
      <c r="G35" s="28">
        <f t="shared" si="2"/>
        <v>482.72377073</v>
      </c>
      <c r="H35" s="29">
        <f t="shared" si="3"/>
        <v>253.77705502925716</v>
      </c>
      <c r="I35" s="54">
        <f t="shared" si="4"/>
        <v>0.17555329210309975</v>
      </c>
    </row>
    <row r="36" spans="1:12" ht="12">
      <c r="A36" s="20"/>
      <c r="B36" s="22"/>
      <c r="C36" s="9"/>
      <c r="D36" s="10"/>
      <c r="E36" s="9"/>
      <c r="F36" s="11"/>
      <c r="G36" s="28"/>
      <c r="H36" s="29"/>
      <c r="I36" s="54"/>
      <c r="J36" s="2"/>
      <c r="L36" s="1"/>
    </row>
    <row r="37" spans="1:12" ht="12">
      <c r="A37" s="20"/>
      <c r="B37" s="22"/>
      <c r="C37" s="9"/>
      <c r="D37" s="10"/>
      <c r="E37" s="9"/>
      <c r="F37" s="11"/>
      <c r="G37" s="28"/>
      <c r="H37" s="29"/>
      <c r="I37" s="54"/>
      <c r="J37" s="2"/>
      <c r="L37" s="1"/>
    </row>
    <row r="38" spans="1:12" ht="12">
      <c r="A38" s="20"/>
      <c r="B38" s="22"/>
      <c r="C38" s="9"/>
      <c r="D38" s="10"/>
      <c r="E38" s="9"/>
      <c r="F38" s="11"/>
      <c r="G38" s="28"/>
      <c r="H38" s="29"/>
      <c r="I38" s="54"/>
      <c r="J38" s="2"/>
      <c r="L38" s="1"/>
    </row>
    <row r="39" spans="1:12" ht="12">
      <c r="A39" s="23" t="s">
        <v>11</v>
      </c>
      <c r="B39" s="24">
        <f>SUM(B30:B38)</f>
        <v>2.040000254055485E-06</v>
      </c>
      <c r="C39" s="4">
        <f>SUM(C30:C38)</f>
        <v>-1309.59701652</v>
      </c>
      <c r="D39" s="4">
        <f>SUM(D30:D38)</f>
        <v>1309.59701856</v>
      </c>
      <c r="E39" s="1"/>
      <c r="G39" s="28">
        <f>SUM(G30:G38)</f>
        <v>3.0000080641912064E-08</v>
      </c>
      <c r="H39" s="30">
        <f>SUM(H30:H38)</f>
        <v>1445.5841413684102</v>
      </c>
      <c r="I39" s="55">
        <f>SUM(I30:I38)</f>
        <v>1.0000000000000002</v>
      </c>
      <c r="L39" s="1"/>
    </row>
    <row r="40" spans="1:12" ht="12">
      <c r="A40" s="44"/>
      <c r="B40" s="46"/>
      <c r="C40" s="48"/>
      <c r="D40" s="31"/>
      <c r="E40" s="32" t="s">
        <v>23</v>
      </c>
      <c r="F40" s="32"/>
      <c r="G40" s="33">
        <f>SUM(F30:F38)</f>
        <v>2755.1811579184105</v>
      </c>
      <c r="H40" s="1"/>
      <c r="I40" s="2"/>
      <c r="J40" s="2"/>
      <c r="L40" s="1"/>
    </row>
    <row r="41" spans="1:8" ht="12">
      <c r="A41" s="34"/>
      <c r="B41" s="38"/>
      <c r="C41" s="39"/>
      <c r="D41" s="35"/>
      <c r="E41" s="36" t="s">
        <v>34</v>
      </c>
      <c r="F41" s="36"/>
      <c r="G41" s="37">
        <v>0</v>
      </c>
      <c r="H41" s="1"/>
    </row>
    <row r="42" spans="1:7" ht="12">
      <c r="A42" s="34"/>
      <c r="B42" s="38"/>
      <c r="C42" s="39"/>
      <c r="D42" s="38"/>
      <c r="E42" s="38"/>
      <c r="F42" s="38"/>
      <c r="G42" s="39"/>
    </row>
    <row r="43" spans="1:7" ht="12">
      <c r="A43" s="45" t="s">
        <v>146</v>
      </c>
      <c r="B43" s="47"/>
      <c r="C43" s="49">
        <f>ABS(C39)/(D39-D32)</f>
        <v>0.3897191209152056</v>
      </c>
      <c r="D43" s="40" t="s">
        <v>12</v>
      </c>
      <c r="E43" s="41"/>
      <c r="F43" s="56">
        <f>1-(H39)/(G41+G40)</f>
        <v>0.4753215638057806</v>
      </c>
      <c r="G43" s="4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7">
      <selection activeCell="F47" sqref="F47"/>
    </sheetView>
  </sheetViews>
  <sheetFormatPr defaultColWidth="11.00390625" defaultRowHeight="12.75"/>
  <cols>
    <col min="1" max="1" width="19.625" style="0" customWidth="1"/>
    <col min="9" max="9" width="17.875" style="0" customWidth="1"/>
  </cols>
  <sheetData>
    <row r="1" ht="12">
      <c r="A1" t="s">
        <v>88</v>
      </c>
    </row>
    <row r="2" spans="1:4" ht="12">
      <c r="A2" t="s">
        <v>89</v>
      </c>
      <c r="B2" t="s">
        <v>90</v>
      </c>
      <c r="C2" t="s">
        <v>91</v>
      </c>
      <c r="D2" t="s">
        <v>68</v>
      </c>
    </row>
    <row r="3" spans="1:4" ht="12">
      <c r="A3">
        <v>2.31746</v>
      </c>
      <c r="B3">
        <v>77.6</v>
      </c>
      <c r="C3">
        <v>179.83</v>
      </c>
      <c r="D3">
        <v>298.15</v>
      </c>
    </row>
    <row r="6" spans="1:2" ht="12">
      <c r="A6" t="s">
        <v>92</v>
      </c>
      <c r="B6">
        <v>10</v>
      </c>
    </row>
    <row r="7" spans="1:13" ht="12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55</v>
      </c>
      <c r="K7" t="s">
        <v>56</v>
      </c>
      <c r="L7" t="s">
        <v>36</v>
      </c>
      <c r="M7" t="s">
        <v>37</v>
      </c>
    </row>
    <row r="8" spans="1:13" ht="12">
      <c r="A8">
        <v>1</v>
      </c>
      <c r="B8" t="s">
        <v>71</v>
      </c>
      <c r="C8">
        <v>278.185</v>
      </c>
      <c r="D8">
        <v>3.5</v>
      </c>
      <c r="E8">
        <v>1</v>
      </c>
      <c r="F8">
        <v>401.4053202</v>
      </c>
      <c r="G8">
        <v>1.72412608</v>
      </c>
      <c r="H8">
        <v>0.0588356555</v>
      </c>
      <c r="I8">
        <v>380.81284079</v>
      </c>
      <c r="J8">
        <v>-112.6428704</v>
      </c>
      <c r="K8">
        <v>0</v>
      </c>
      <c r="L8">
        <v>0</v>
      </c>
      <c r="M8">
        <v>0</v>
      </c>
    </row>
    <row r="9" spans="1:13" ht="12">
      <c r="A9">
        <v>2</v>
      </c>
      <c r="B9" t="s">
        <v>71</v>
      </c>
      <c r="C9">
        <v>328.84630334</v>
      </c>
      <c r="D9">
        <v>12</v>
      </c>
      <c r="E9">
        <v>1</v>
      </c>
      <c r="F9">
        <v>433.34845395</v>
      </c>
      <c r="G9">
        <v>1.74394559</v>
      </c>
      <c r="H9">
        <v>0.0178519839</v>
      </c>
      <c r="I9">
        <v>411.92607324</v>
      </c>
      <c r="J9">
        <v>-86.60892331</v>
      </c>
      <c r="K9">
        <v>0</v>
      </c>
      <c r="L9">
        <v>0</v>
      </c>
      <c r="M9">
        <v>0</v>
      </c>
    </row>
    <row r="10" spans="1:13" ht="12">
      <c r="A10">
        <v>3</v>
      </c>
      <c r="B10" t="s">
        <v>71</v>
      </c>
      <c r="C10">
        <v>309.47652</v>
      </c>
      <c r="D10">
        <v>12</v>
      </c>
      <c r="E10">
        <v>0</v>
      </c>
      <c r="F10">
        <v>251.05294051</v>
      </c>
      <c r="G10">
        <v>1.17251063</v>
      </c>
      <c r="H10">
        <v>0.000860092159</v>
      </c>
      <c r="I10">
        <v>250.02082992</v>
      </c>
      <c r="J10">
        <v>-98.53110277</v>
      </c>
      <c r="K10" t="s">
        <v>151</v>
      </c>
      <c r="L10" t="s">
        <v>152</v>
      </c>
      <c r="M10">
        <v>1.05540449</v>
      </c>
    </row>
    <row r="11" spans="1:13" ht="12">
      <c r="A11" t="s">
        <v>1</v>
      </c>
      <c r="B11" t="s">
        <v>71</v>
      </c>
      <c r="C11">
        <v>319.47652</v>
      </c>
      <c r="D11">
        <v>12</v>
      </c>
      <c r="E11">
        <v>1</v>
      </c>
      <c r="F11">
        <v>422.21063393</v>
      </c>
      <c r="G11">
        <v>1.70928503</v>
      </c>
      <c r="H11">
        <v>0.0167768914</v>
      </c>
      <c r="I11">
        <v>402.07836429</v>
      </c>
      <c r="J11">
        <v>-87.41269774</v>
      </c>
      <c r="K11">
        <v>0</v>
      </c>
      <c r="L11">
        <v>0</v>
      </c>
      <c r="M11">
        <v>0</v>
      </c>
    </row>
    <row r="12" spans="1:13" ht="12">
      <c r="A12">
        <v>4</v>
      </c>
      <c r="B12" t="s">
        <v>71</v>
      </c>
      <c r="C12">
        <v>278.185</v>
      </c>
      <c r="D12">
        <v>3.5</v>
      </c>
      <c r="E12">
        <v>0.585428456</v>
      </c>
      <c r="F12">
        <v>320.75673807</v>
      </c>
      <c r="G12">
        <v>1.43421619</v>
      </c>
      <c r="H12">
        <v>0.034768115</v>
      </c>
      <c r="I12">
        <v>308.58789783</v>
      </c>
      <c r="J12">
        <v>-106.85481949</v>
      </c>
      <c r="K12">
        <v>0</v>
      </c>
      <c r="L12">
        <v>0</v>
      </c>
      <c r="M12">
        <v>0</v>
      </c>
    </row>
    <row r="13" spans="1:13" ht="12">
      <c r="A13" t="s">
        <v>73</v>
      </c>
      <c r="B13" t="s">
        <v>71</v>
      </c>
      <c r="C13">
        <v>278.18500469</v>
      </c>
      <c r="D13">
        <v>3.5</v>
      </c>
      <c r="E13">
        <v>0.22711821</v>
      </c>
      <c r="F13">
        <v>251.05294051</v>
      </c>
      <c r="G13">
        <v>1.18364985</v>
      </c>
      <c r="H13">
        <v>0.0139667688</v>
      </c>
      <c r="I13">
        <v>246.16457145</v>
      </c>
      <c r="J13">
        <v>-101.85226166</v>
      </c>
      <c r="K13">
        <v>0</v>
      </c>
      <c r="L13">
        <v>0</v>
      </c>
      <c r="M13">
        <v>0</v>
      </c>
    </row>
    <row r="14" spans="1:13" ht="12">
      <c r="A14">
        <v>5</v>
      </c>
      <c r="B14" t="s">
        <v>71</v>
      </c>
      <c r="C14">
        <v>278.185</v>
      </c>
      <c r="D14">
        <v>3.5</v>
      </c>
      <c r="E14">
        <v>0</v>
      </c>
      <c r="F14">
        <v>206.87054496</v>
      </c>
      <c r="G14">
        <v>1.02482606</v>
      </c>
      <c r="H14">
        <v>0.000781645638</v>
      </c>
      <c r="I14">
        <v>206.59696899</v>
      </c>
      <c r="J14">
        <v>-98.68134556</v>
      </c>
      <c r="K14">
        <v>0</v>
      </c>
      <c r="L14">
        <v>0</v>
      </c>
      <c r="M14">
        <v>0</v>
      </c>
    </row>
    <row r="15" spans="1:13" ht="12">
      <c r="A15">
        <v>7</v>
      </c>
      <c r="B15" t="s">
        <v>71</v>
      </c>
      <c r="C15">
        <v>246.78216473</v>
      </c>
      <c r="D15">
        <v>1</v>
      </c>
      <c r="E15">
        <v>0.19071953</v>
      </c>
      <c r="F15">
        <v>206.87054496</v>
      </c>
      <c r="G15">
        <v>1.03530583</v>
      </c>
      <c r="H15">
        <v>0.0375738824</v>
      </c>
      <c r="I15">
        <v>203.11315672</v>
      </c>
      <c r="J15">
        <v>-101.80588836</v>
      </c>
      <c r="K15">
        <v>0</v>
      </c>
      <c r="L15">
        <v>0</v>
      </c>
      <c r="M15">
        <v>0</v>
      </c>
    </row>
    <row r="16" spans="1:13" ht="12">
      <c r="A16">
        <v>8</v>
      </c>
      <c r="B16" t="s">
        <v>71</v>
      </c>
      <c r="C16">
        <v>251.78216</v>
      </c>
      <c r="D16">
        <v>1</v>
      </c>
      <c r="E16">
        <v>1</v>
      </c>
      <c r="F16">
        <v>386.69622982</v>
      </c>
      <c r="G16">
        <v>1.76388119</v>
      </c>
      <c r="H16">
        <v>0.198287779</v>
      </c>
      <c r="I16">
        <v>366.86745195</v>
      </c>
      <c r="J16">
        <v>-139.20494688</v>
      </c>
      <c r="K16">
        <v>0</v>
      </c>
      <c r="L16">
        <v>0</v>
      </c>
      <c r="M16">
        <v>0</v>
      </c>
    </row>
    <row r="17" spans="1:13" ht="12">
      <c r="A17">
        <v>9</v>
      </c>
      <c r="B17" t="s">
        <v>71</v>
      </c>
      <c r="C17">
        <v>297.00013148</v>
      </c>
      <c r="D17">
        <v>3.5</v>
      </c>
      <c r="E17">
        <v>1</v>
      </c>
      <c r="F17">
        <v>419.18547054</v>
      </c>
      <c r="G17">
        <v>1.78600609</v>
      </c>
      <c r="H17">
        <v>0.0640508383</v>
      </c>
      <c r="I17">
        <v>396.76767714</v>
      </c>
      <c r="J17">
        <v>-113.31224408</v>
      </c>
      <c r="K17">
        <v>0</v>
      </c>
      <c r="L17">
        <v>0</v>
      </c>
      <c r="M17">
        <v>0</v>
      </c>
    </row>
    <row r="19" spans="1:2" ht="12">
      <c r="A19" t="s">
        <v>44</v>
      </c>
      <c r="B19">
        <v>8</v>
      </c>
    </row>
    <row r="20" spans="1:8" ht="12">
      <c r="A20" t="s">
        <v>13</v>
      </c>
      <c r="B20" t="s">
        <v>45</v>
      </c>
      <c r="C20" t="s">
        <v>46</v>
      </c>
      <c r="D20" t="s">
        <v>47</v>
      </c>
      <c r="E20" t="s">
        <v>76</v>
      </c>
      <c r="F20" t="s">
        <v>77</v>
      </c>
      <c r="G20" t="s">
        <v>49</v>
      </c>
      <c r="H20" t="s">
        <v>32</v>
      </c>
    </row>
    <row r="21" spans="1:8" ht="12">
      <c r="A21" t="s">
        <v>153</v>
      </c>
      <c r="B21">
        <v>1</v>
      </c>
      <c r="C21">
        <v>2</v>
      </c>
      <c r="D21" t="s">
        <v>29</v>
      </c>
      <c r="E21">
        <v>45.10689444</v>
      </c>
      <c r="F21">
        <v>36.76253284</v>
      </c>
      <c r="G21" t="s">
        <v>54</v>
      </c>
      <c r="H21">
        <v>1.41211189</v>
      </c>
    </row>
    <row r="22" spans="1:8" ht="12">
      <c r="A22" t="s">
        <v>154</v>
      </c>
      <c r="B22">
        <v>8</v>
      </c>
      <c r="C22">
        <v>9</v>
      </c>
      <c r="D22" t="s">
        <v>29</v>
      </c>
      <c r="E22">
        <v>32.48924072</v>
      </c>
      <c r="F22">
        <v>25.8927028</v>
      </c>
      <c r="G22" t="s">
        <v>54</v>
      </c>
      <c r="H22">
        <v>1</v>
      </c>
    </row>
    <row r="23" spans="1:8" ht="12">
      <c r="A23" t="s">
        <v>96</v>
      </c>
      <c r="B23">
        <v>2</v>
      </c>
      <c r="C23" t="s">
        <v>1</v>
      </c>
      <c r="D23" t="s">
        <v>82</v>
      </c>
      <c r="E23">
        <v>-15.72771398</v>
      </c>
      <c r="F23">
        <v>-1.13500976</v>
      </c>
      <c r="G23" t="s">
        <v>50</v>
      </c>
      <c r="H23">
        <v>1.41209985</v>
      </c>
    </row>
    <row r="24" spans="1:8" ht="12">
      <c r="A24" t="s">
        <v>53</v>
      </c>
      <c r="B24" t="s">
        <v>1</v>
      </c>
      <c r="C24">
        <v>3</v>
      </c>
      <c r="D24" t="s">
        <v>82</v>
      </c>
      <c r="E24">
        <v>-241.6917532</v>
      </c>
      <c r="F24">
        <v>-15.70029808</v>
      </c>
      <c r="G24" t="s">
        <v>50</v>
      </c>
      <c r="H24">
        <v>1.41209985</v>
      </c>
    </row>
    <row r="25" spans="1:8" ht="12">
      <c r="A25" t="s">
        <v>97</v>
      </c>
      <c r="B25">
        <v>7</v>
      </c>
      <c r="C25">
        <v>8</v>
      </c>
      <c r="D25" t="s">
        <v>82</v>
      </c>
      <c r="E25">
        <v>179.82568486</v>
      </c>
      <c r="F25">
        <v>-37.39905852</v>
      </c>
      <c r="G25" t="s">
        <v>51</v>
      </c>
      <c r="H25">
        <v>1</v>
      </c>
    </row>
    <row r="26" spans="1:8" ht="12">
      <c r="A26" t="s">
        <v>155</v>
      </c>
      <c r="B26">
        <v>3</v>
      </c>
      <c r="C26" t="s">
        <v>73</v>
      </c>
      <c r="D26" t="s">
        <v>98</v>
      </c>
      <c r="E26">
        <v>0</v>
      </c>
      <c r="F26">
        <v>-4.68980796</v>
      </c>
      <c r="G26" t="s">
        <v>50</v>
      </c>
      <c r="H26">
        <v>1.41209985</v>
      </c>
    </row>
    <row r="27" spans="1:8" ht="12">
      <c r="A27" t="s">
        <v>156</v>
      </c>
      <c r="B27">
        <v>5</v>
      </c>
      <c r="C27">
        <v>7</v>
      </c>
      <c r="D27" t="s">
        <v>98</v>
      </c>
      <c r="E27">
        <v>0</v>
      </c>
      <c r="F27">
        <v>-3.12437715</v>
      </c>
      <c r="G27" t="s">
        <v>50</v>
      </c>
      <c r="H27">
        <v>0.999987959</v>
      </c>
    </row>
    <row r="28" spans="1:8" ht="12">
      <c r="A28" t="s">
        <v>157</v>
      </c>
      <c r="B28">
        <v>4</v>
      </c>
      <c r="C28">
        <v>4</v>
      </c>
      <c r="D28" t="s">
        <v>82</v>
      </c>
      <c r="E28">
        <v>0</v>
      </c>
      <c r="F28">
        <v>0</v>
      </c>
      <c r="G28" t="s">
        <v>51</v>
      </c>
      <c r="H28">
        <v>2.41209985</v>
      </c>
    </row>
    <row r="31" spans="1:12" ht="12">
      <c r="A31" s="1"/>
      <c r="B31" s="7" t="s">
        <v>35</v>
      </c>
      <c r="C31" s="5"/>
      <c r="D31" s="6"/>
      <c r="E31" s="5"/>
      <c r="F31" s="7" t="s">
        <v>3</v>
      </c>
      <c r="G31" s="1"/>
      <c r="L31" s="1"/>
    </row>
    <row r="32" spans="2:12" ht="12">
      <c r="B32" s="1"/>
      <c r="C32" s="1"/>
      <c r="D32" s="1"/>
      <c r="F32" s="1"/>
      <c r="G32" s="1"/>
      <c r="H32" s="1"/>
      <c r="L32" s="1"/>
    </row>
    <row r="33" spans="1:9" ht="12.75">
      <c r="A33" s="18" t="s">
        <v>4</v>
      </c>
      <c r="B33" s="19" t="s">
        <v>7</v>
      </c>
      <c r="C33" s="43" t="s">
        <v>5</v>
      </c>
      <c r="D33" s="12" t="s">
        <v>6</v>
      </c>
      <c r="E33" s="13" t="s">
        <v>0</v>
      </c>
      <c r="F33" s="12" t="s">
        <v>8</v>
      </c>
      <c r="G33" s="25" t="s">
        <v>9</v>
      </c>
      <c r="H33" s="26" t="s">
        <v>10</v>
      </c>
      <c r="I33" s="27" t="s">
        <v>33</v>
      </c>
    </row>
    <row r="34" spans="1:9" ht="12">
      <c r="A34" s="20" t="str">
        <f aca="true" t="shared" si="0" ref="A34:A40">A21</f>
        <v>compresseur HP</v>
      </c>
      <c r="B34" s="21">
        <f aca="true" t="shared" si="1" ref="B34:B41">E21</f>
        <v>45.10689444</v>
      </c>
      <c r="C34" s="8">
        <f>B34</f>
        <v>45.10689444</v>
      </c>
      <c r="D34" s="14"/>
      <c r="E34" s="15"/>
      <c r="F34" s="15"/>
      <c r="G34" s="28">
        <f aca="true" t="shared" si="2" ref="G34:G40">F21</f>
        <v>36.76253284</v>
      </c>
      <c r="H34" s="29">
        <f aca="true" t="shared" si="3" ref="H34:H39">C34+F34-G34</f>
        <v>8.3443616</v>
      </c>
      <c r="I34" s="54">
        <f aca="true" t="shared" si="4" ref="I34:I41">H34/$H$43</f>
        <v>0.18682616042192948</v>
      </c>
    </row>
    <row r="35" spans="1:9" ht="12">
      <c r="A35" s="20" t="str">
        <f t="shared" si="0"/>
        <v>compresseur BP</v>
      </c>
      <c r="B35" s="21">
        <f t="shared" si="1"/>
        <v>32.48924072</v>
      </c>
      <c r="C35" s="8">
        <f>B35</f>
        <v>32.48924072</v>
      </c>
      <c r="D35" s="14"/>
      <c r="E35" s="15"/>
      <c r="F35" s="15"/>
      <c r="G35" s="28">
        <f t="shared" si="2"/>
        <v>25.8927028</v>
      </c>
      <c r="H35" s="29">
        <f t="shared" si="3"/>
        <v>6.596537919999999</v>
      </c>
      <c r="I35" s="54">
        <f t="shared" si="4"/>
        <v>0.14769324614015542</v>
      </c>
    </row>
    <row r="36" spans="1:9" ht="12">
      <c r="A36" s="20" t="str">
        <f t="shared" si="0"/>
        <v>désurchauffe</v>
      </c>
      <c r="B36" s="21">
        <f t="shared" si="1"/>
        <v>-15.72771398</v>
      </c>
      <c r="C36" s="9"/>
      <c r="D36" s="14">
        <f>B36</f>
        <v>-15.72771398</v>
      </c>
      <c r="E36" s="15">
        <v>298.15</v>
      </c>
      <c r="F36" s="16">
        <f>D36*(1-$D$3/E36)</f>
        <v>0</v>
      </c>
      <c r="G36" s="28">
        <f t="shared" si="2"/>
        <v>-1.13500976</v>
      </c>
      <c r="H36" s="29">
        <f t="shared" si="3"/>
        <v>1.13500976</v>
      </c>
      <c r="I36" s="54">
        <f t="shared" si="4"/>
        <v>0.02541231141064353</v>
      </c>
    </row>
    <row r="37" spans="1:9" ht="12">
      <c r="A37" s="20" t="str">
        <f t="shared" si="0"/>
        <v>condenseur</v>
      </c>
      <c r="B37" s="21">
        <f t="shared" si="1"/>
        <v>-241.6917532</v>
      </c>
      <c r="C37" s="9"/>
      <c r="D37" s="14">
        <f>B37</f>
        <v>-241.6917532</v>
      </c>
      <c r="E37" s="15">
        <v>298.15</v>
      </c>
      <c r="F37" s="16">
        <f>D37*(1-$D$3/E37)</f>
        <v>0</v>
      </c>
      <c r="G37" s="28">
        <f t="shared" si="2"/>
        <v>-15.70029808</v>
      </c>
      <c r="H37" s="29">
        <f t="shared" si="3"/>
        <v>15.70029808</v>
      </c>
      <c r="I37" s="54">
        <f t="shared" si="4"/>
        <v>0.35152196757223364</v>
      </c>
    </row>
    <row r="38" spans="1:9" ht="12">
      <c r="A38" s="20" t="str">
        <f t="shared" si="0"/>
        <v>effet frigorifique</v>
      </c>
      <c r="B38" s="22">
        <f t="shared" si="1"/>
        <v>179.82568486</v>
      </c>
      <c r="C38" s="9"/>
      <c r="D38" s="14">
        <f>B38</f>
        <v>179.82568486</v>
      </c>
      <c r="E38" s="15">
        <v>252</v>
      </c>
      <c r="F38" s="16">
        <f>D38*(1-$D$3/E38)</f>
        <v>-32.93236252495635</v>
      </c>
      <c r="G38" s="28">
        <f t="shared" si="2"/>
        <v>-37.39905852</v>
      </c>
      <c r="H38" s="29">
        <f>C38+F38-G38</f>
        <v>4.466695995043644</v>
      </c>
      <c r="I38" s="54">
        <f t="shared" si="4"/>
        <v>0.10000713086619038</v>
      </c>
    </row>
    <row r="39" spans="1:9" ht="12">
      <c r="A39" s="20" t="str">
        <f t="shared" si="0"/>
        <v>laminage HP</v>
      </c>
      <c r="B39" s="21">
        <f t="shared" si="1"/>
        <v>0</v>
      </c>
      <c r="C39" s="8">
        <f>B39</f>
        <v>0</v>
      </c>
      <c r="D39" s="14"/>
      <c r="E39" s="15"/>
      <c r="F39" s="15"/>
      <c r="G39" s="28">
        <f t="shared" si="2"/>
        <v>-4.68980796</v>
      </c>
      <c r="H39" s="29">
        <f t="shared" si="3"/>
        <v>4.68980796</v>
      </c>
      <c r="I39" s="54">
        <f t="shared" si="4"/>
        <v>0.10500249824779909</v>
      </c>
    </row>
    <row r="40" spans="1:9" ht="12">
      <c r="A40" s="20" t="str">
        <f t="shared" si="0"/>
        <v>laminage BP</v>
      </c>
      <c r="B40" s="22">
        <f t="shared" si="1"/>
        <v>0</v>
      </c>
      <c r="C40" s="8">
        <f>B40</f>
        <v>0</v>
      </c>
      <c r="D40" s="14"/>
      <c r="E40" s="15"/>
      <c r="F40" s="15"/>
      <c r="G40" s="28">
        <f t="shared" si="2"/>
        <v>-3.12437715</v>
      </c>
      <c r="H40" s="29">
        <f>C40+F40-G40</f>
        <v>3.12437715</v>
      </c>
      <c r="I40" s="54">
        <f t="shared" si="4"/>
        <v>0.06995327079839288</v>
      </c>
    </row>
    <row r="41" spans="1:9" ht="12">
      <c r="A41" s="20" t="s">
        <v>150</v>
      </c>
      <c r="B41" s="22">
        <f t="shared" si="1"/>
        <v>0</v>
      </c>
      <c r="C41" s="9"/>
      <c r="D41" s="14">
        <f>B41</f>
        <v>0</v>
      </c>
      <c r="E41" s="15"/>
      <c r="F41" s="15"/>
      <c r="G41" s="28">
        <f>H28*J12-H22*J17-H26*J13</f>
        <v>-0.6066865713593756</v>
      </c>
      <c r="H41" s="29">
        <f>C41+F41-G41</f>
        <v>0.6066865713593756</v>
      </c>
      <c r="I41" s="54">
        <f t="shared" si="4"/>
        <v>0.013583414542655617</v>
      </c>
    </row>
    <row r="42" spans="1:12" ht="12">
      <c r="A42" s="20"/>
      <c r="B42" s="22"/>
      <c r="C42" s="9"/>
      <c r="D42" s="10"/>
      <c r="E42" s="9"/>
      <c r="F42" s="11"/>
      <c r="G42" s="28"/>
      <c r="H42" s="29"/>
      <c r="I42" s="54"/>
      <c r="J42" s="2"/>
      <c r="L42" s="1"/>
    </row>
    <row r="43" spans="1:12" ht="12">
      <c r="A43" s="23" t="s">
        <v>11</v>
      </c>
      <c r="B43" s="24">
        <f>SUM(B34:B42)</f>
        <v>0.002352839999986145</v>
      </c>
      <c r="C43" s="4">
        <f>SUM(C34:C42)</f>
        <v>77.59613515999999</v>
      </c>
      <c r="D43" s="4">
        <f>SUM(D34:D42)</f>
        <v>-77.59378231999997</v>
      </c>
      <c r="E43" s="1"/>
      <c r="G43" s="28">
        <f>SUM(G34:G42)</f>
        <v>-2.40135937090713E-06</v>
      </c>
      <c r="H43" s="30">
        <f>SUM(H34:H42)</f>
        <v>44.66377503640302</v>
      </c>
      <c r="I43" s="55">
        <f>SUM(I34:I42)</f>
        <v>1</v>
      </c>
      <c r="L43" s="1"/>
    </row>
    <row r="44" spans="1:12" ht="12">
      <c r="A44" s="44"/>
      <c r="B44" s="46"/>
      <c r="C44" s="48"/>
      <c r="D44" s="31"/>
      <c r="E44" s="32" t="s">
        <v>23</v>
      </c>
      <c r="F44" s="32"/>
      <c r="G44" s="33">
        <v>0</v>
      </c>
      <c r="H44" s="1"/>
      <c r="I44" s="2"/>
      <c r="J44" s="2"/>
      <c r="L44" s="1"/>
    </row>
    <row r="45" spans="1:8" ht="12">
      <c r="A45" s="34"/>
      <c r="B45" s="38"/>
      <c r="C45" s="39"/>
      <c r="D45" s="35"/>
      <c r="E45" s="36" t="s">
        <v>34</v>
      </c>
      <c r="F45" s="36"/>
      <c r="G45" s="37">
        <f>C43</f>
        <v>77.59613515999999</v>
      </c>
      <c r="H45" s="1"/>
    </row>
    <row r="46" spans="1:9" ht="12">
      <c r="A46" s="34"/>
      <c r="B46" s="38"/>
      <c r="C46" s="39"/>
      <c r="D46" s="38"/>
      <c r="E46" s="38"/>
      <c r="F46" s="38"/>
      <c r="G46" s="39"/>
      <c r="I46" s="3"/>
    </row>
    <row r="47" spans="1:9" ht="12">
      <c r="A47" s="45" t="s">
        <v>146</v>
      </c>
      <c r="B47" s="47"/>
      <c r="C47" s="50">
        <f>D38/C43</f>
        <v>2.3174567198380043</v>
      </c>
      <c r="D47" s="40" t="s">
        <v>12</v>
      </c>
      <c r="E47" s="41"/>
      <c r="F47" s="56">
        <f>1-(H43)/(G45+G44)</f>
        <v>0.42440722151550225</v>
      </c>
      <c r="G47" s="42"/>
      <c r="I47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24">
      <selection activeCell="F54" sqref="F54"/>
    </sheetView>
  </sheetViews>
  <sheetFormatPr defaultColWidth="11.00390625" defaultRowHeight="12.75"/>
  <cols>
    <col min="1" max="1" width="19.875" style="0" customWidth="1"/>
    <col min="9" max="9" width="17.875" style="0" bestFit="1" customWidth="1"/>
  </cols>
  <sheetData>
    <row r="1" ht="12">
      <c r="A1" t="s">
        <v>88</v>
      </c>
    </row>
    <row r="2" spans="1:4" ht="12">
      <c r="A2" t="s">
        <v>89</v>
      </c>
      <c r="B2" t="s">
        <v>90</v>
      </c>
      <c r="C2" t="s">
        <v>91</v>
      </c>
      <c r="D2" t="s">
        <v>68</v>
      </c>
    </row>
    <row r="3" spans="1:4" ht="12">
      <c r="A3">
        <v>0.422932</v>
      </c>
      <c r="B3">
        <v>3382.11</v>
      </c>
      <c r="C3">
        <v>1430.4</v>
      </c>
      <c r="D3">
        <v>288.15</v>
      </c>
    </row>
    <row r="6" spans="1:2" ht="12">
      <c r="A6" t="s">
        <v>92</v>
      </c>
      <c r="B6">
        <v>10</v>
      </c>
    </row>
    <row r="7" spans="1:13" ht="12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55</v>
      </c>
      <c r="K7" t="s">
        <v>56</v>
      </c>
      <c r="L7" t="s">
        <v>36</v>
      </c>
      <c r="M7" t="s">
        <v>37</v>
      </c>
    </row>
    <row r="8" spans="1:13" ht="12">
      <c r="A8">
        <v>1</v>
      </c>
      <c r="B8" t="s">
        <v>22</v>
      </c>
      <c r="C8">
        <v>292.89562</v>
      </c>
      <c r="D8">
        <v>0.023</v>
      </c>
      <c r="E8">
        <v>0</v>
      </c>
      <c r="F8">
        <v>82.83661159</v>
      </c>
      <c r="G8">
        <v>0.292821436</v>
      </c>
      <c r="H8">
        <v>0.00100167242</v>
      </c>
      <c r="I8">
        <v>82.83430774</v>
      </c>
      <c r="J8">
        <v>-1.53988513</v>
      </c>
      <c r="K8">
        <v>0</v>
      </c>
      <c r="L8">
        <v>0</v>
      </c>
      <c r="M8">
        <v>0</v>
      </c>
    </row>
    <row r="9" spans="1:13" ht="12">
      <c r="A9">
        <v>2</v>
      </c>
      <c r="B9" t="s">
        <v>22</v>
      </c>
      <c r="C9">
        <v>292.90315474</v>
      </c>
      <c r="D9">
        <v>30</v>
      </c>
      <c r="E9">
        <v>0</v>
      </c>
      <c r="F9">
        <v>85.6878316</v>
      </c>
      <c r="G9">
        <v>0.292311195</v>
      </c>
      <c r="H9">
        <v>0.00100031139</v>
      </c>
      <c r="I9">
        <v>82.68689744</v>
      </c>
      <c r="J9">
        <v>1.45836073</v>
      </c>
      <c r="K9">
        <v>0</v>
      </c>
      <c r="L9">
        <v>0</v>
      </c>
      <c r="M9">
        <v>0</v>
      </c>
    </row>
    <row r="10" spans="1:13" ht="12">
      <c r="A10">
        <v>3</v>
      </c>
      <c r="B10" t="s">
        <v>22</v>
      </c>
      <c r="C10">
        <v>833.15</v>
      </c>
      <c r="D10">
        <v>165</v>
      </c>
      <c r="E10">
        <v>1</v>
      </c>
      <c r="F10">
        <v>3459.61452018</v>
      </c>
      <c r="G10">
        <v>6.4954804</v>
      </c>
      <c r="H10">
        <v>0.0209756666</v>
      </c>
      <c r="I10">
        <v>3113.51602093</v>
      </c>
      <c r="J10">
        <v>1587.94184212</v>
      </c>
      <c r="K10">
        <v>0</v>
      </c>
      <c r="L10">
        <v>0</v>
      </c>
      <c r="M10">
        <v>0</v>
      </c>
    </row>
    <row r="11" spans="1:13" ht="12">
      <c r="A11" t="s">
        <v>1</v>
      </c>
      <c r="B11" t="s">
        <v>22</v>
      </c>
      <c r="C11">
        <v>622.97707</v>
      </c>
      <c r="D11">
        <v>165</v>
      </c>
      <c r="E11">
        <v>0</v>
      </c>
      <c r="F11">
        <v>1670.51998915</v>
      </c>
      <c r="G11">
        <v>3.77802741</v>
      </c>
      <c r="H11">
        <v>0.00173902948</v>
      </c>
      <c r="I11">
        <v>1641.82600266</v>
      </c>
      <c r="J11">
        <v>581.88139081</v>
      </c>
      <c r="K11">
        <v>0</v>
      </c>
      <c r="L11">
        <v>0</v>
      </c>
      <c r="M11">
        <v>0</v>
      </c>
    </row>
    <row r="12" spans="1:13" ht="12">
      <c r="A12" t="s">
        <v>2</v>
      </c>
      <c r="B12" t="s">
        <v>22</v>
      </c>
      <c r="C12">
        <v>622.97707</v>
      </c>
      <c r="D12">
        <v>165</v>
      </c>
      <c r="E12">
        <v>1</v>
      </c>
      <c r="F12">
        <v>2568.79442695</v>
      </c>
      <c r="G12">
        <v>5.22016056</v>
      </c>
      <c r="H12">
        <v>0.00883162805</v>
      </c>
      <c r="I12">
        <v>2423.0725642</v>
      </c>
      <c r="J12">
        <v>1064.60516153</v>
      </c>
      <c r="K12">
        <v>0</v>
      </c>
      <c r="L12">
        <v>0</v>
      </c>
      <c r="M12">
        <v>0</v>
      </c>
    </row>
    <row r="13" spans="1:13" ht="12">
      <c r="A13" t="s">
        <v>72</v>
      </c>
      <c r="B13" t="s">
        <v>22</v>
      </c>
      <c r="C13">
        <v>833.15</v>
      </c>
      <c r="D13">
        <v>30</v>
      </c>
      <c r="E13">
        <v>1</v>
      </c>
      <c r="F13">
        <v>3590.57843754</v>
      </c>
      <c r="G13">
        <v>7.40210849</v>
      </c>
      <c r="H13">
        <v>0.125879327</v>
      </c>
      <c r="I13">
        <v>3212.94045739</v>
      </c>
      <c r="J13">
        <v>1457.66087612</v>
      </c>
      <c r="K13">
        <v>0</v>
      </c>
      <c r="L13">
        <v>0</v>
      </c>
      <c r="M13">
        <v>0</v>
      </c>
    </row>
    <row r="14" spans="1:13" ht="12">
      <c r="A14">
        <v>4</v>
      </c>
      <c r="B14" t="s">
        <v>22</v>
      </c>
      <c r="C14">
        <v>292.89562077</v>
      </c>
      <c r="D14">
        <v>0.023</v>
      </c>
      <c r="E14">
        <v>0.935315984</v>
      </c>
      <c r="F14">
        <v>2378.96442181</v>
      </c>
      <c r="G14">
        <v>8.13209787</v>
      </c>
      <c r="H14">
        <v>54.91012147</v>
      </c>
      <c r="I14">
        <v>2252.67114243</v>
      </c>
      <c r="J14">
        <v>35.70042038</v>
      </c>
      <c r="K14">
        <v>0</v>
      </c>
      <c r="L14">
        <v>0</v>
      </c>
      <c r="M14">
        <v>0</v>
      </c>
    </row>
    <row r="15" spans="1:13" ht="12">
      <c r="A15" t="s">
        <v>73</v>
      </c>
      <c r="B15" t="s">
        <v>22</v>
      </c>
      <c r="C15">
        <v>591.81620879</v>
      </c>
      <c r="D15">
        <v>30</v>
      </c>
      <c r="E15">
        <v>1</v>
      </c>
      <c r="F15">
        <v>3042.14131168</v>
      </c>
      <c r="G15">
        <v>6.62313816</v>
      </c>
      <c r="H15">
        <v>0.0847531663</v>
      </c>
      <c r="I15">
        <v>2787.88181277</v>
      </c>
      <c r="J15">
        <v>1133.68404975</v>
      </c>
      <c r="K15">
        <v>0</v>
      </c>
      <c r="L15">
        <v>0</v>
      </c>
      <c r="M15">
        <v>0</v>
      </c>
    </row>
    <row r="16" spans="1:13" ht="12">
      <c r="A16" t="s">
        <v>74</v>
      </c>
      <c r="B16" t="s">
        <v>22</v>
      </c>
      <c r="C16">
        <v>398.67583912</v>
      </c>
      <c r="D16">
        <v>30</v>
      </c>
      <c r="E16">
        <v>0</v>
      </c>
      <c r="F16">
        <v>529.15557024</v>
      </c>
      <c r="G16">
        <v>1.58441968</v>
      </c>
      <c r="H16">
        <v>0.00106409648</v>
      </c>
      <c r="I16">
        <v>525.9632808</v>
      </c>
      <c r="J16">
        <v>72.60503826</v>
      </c>
      <c r="K16">
        <v>0</v>
      </c>
      <c r="L16">
        <v>0</v>
      </c>
      <c r="M16">
        <v>0</v>
      </c>
    </row>
    <row r="17" spans="1:13" ht="12">
      <c r="A17" t="s">
        <v>75</v>
      </c>
      <c r="B17" t="s">
        <v>22</v>
      </c>
      <c r="C17">
        <v>399.89398764</v>
      </c>
      <c r="D17">
        <v>165</v>
      </c>
      <c r="E17">
        <v>0</v>
      </c>
      <c r="F17">
        <v>543.6739539</v>
      </c>
      <c r="G17">
        <v>1.5849166</v>
      </c>
      <c r="H17">
        <v>0.00105747465</v>
      </c>
      <c r="I17">
        <v>526.22562215</v>
      </c>
      <c r="J17">
        <v>86.98023646</v>
      </c>
      <c r="K17">
        <v>0</v>
      </c>
      <c r="L17">
        <v>0</v>
      </c>
      <c r="M17">
        <v>0</v>
      </c>
    </row>
    <row r="19" spans="1:2" ht="12">
      <c r="A19" t="s">
        <v>44</v>
      </c>
      <c r="B19">
        <v>15</v>
      </c>
    </row>
    <row r="20" spans="1:8" ht="12">
      <c r="A20" t="s">
        <v>13</v>
      </c>
      <c r="B20" t="s">
        <v>45</v>
      </c>
      <c r="C20" t="s">
        <v>46</v>
      </c>
      <c r="D20" t="s">
        <v>47</v>
      </c>
      <c r="E20" t="s">
        <v>76</v>
      </c>
      <c r="F20" t="s">
        <v>77</v>
      </c>
      <c r="G20" t="s">
        <v>49</v>
      </c>
      <c r="H20" t="s">
        <v>32</v>
      </c>
    </row>
    <row r="21" spans="1:8" ht="12">
      <c r="A21" t="s">
        <v>78</v>
      </c>
      <c r="B21" t="s">
        <v>74</v>
      </c>
      <c r="C21" t="s">
        <v>75</v>
      </c>
      <c r="D21" t="s">
        <v>29</v>
      </c>
      <c r="E21">
        <v>14.51838366</v>
      </c>
      <c r="F21">
        <v>14.3751982</v>
      </c>
      <c r="G21" t="s">
        <v>51</v>
      </c>
      <c r="H21">
        <v>1</v>
      </c>
    </row>
    <row r="22" spans="1:8" ht="12">
      <c r="A22" t="s">
        <v>79</v>
      </c>
      <c r="B22">
        <v>1</v>
      </c>
      <c r="C22">
        <v>2</v>
      </c>
      <c r="D22" t="s">
        <v>29</v>
      </c>
      <c r="E22">
        <v>2.42353701</v>
      </c>
      <c r="F22">
        <v>2.54850899</v>
      </c>
      <c r="G22" t="s">
        <v>51</v>
      </c>
      <c r="H22">
        <v>0.85</v>
      </c>
    </row>
    <row r="23" spans="1:8" ht="12">
      <c r="A23" t="s">
        <v>80</v>
      </c>
      <c r="B23">
        <v>3</v>
      </c>
      <c r="C23" t="s">
        <v>73</v>
      </c>
      <c r="D23" t="s">
        <v>31</v>
      </c>
      <c r="E23">
        <v>-417.4732085</v>
      </c>
      <c r="F23">
        <v>-454.25779238</v>
      </c>
      <c r="G23" t="s">
        <v>51</v>
      </c>
      <c r="H23">
        <v>1</v>
      </c>
    </row>
    <row r="24" spans="1:8" ht="12">
      <c r="A24" t="s">
        <v>81</v>
      </c>
      <c r="B24" t="s">
        <v>72</v>
      </c>
      <c r="C24">
        <v>4</v>
      </c>
      <c r="D24" t="s">
        <v>31</v>
      </c>
      <c r="E24">
        <v>-1029.87191337</v>
      </c>
      <c r="F24">
        <v>-1208.66638738</v>
      </c>
      <c r="G24" t="s">
        <v>51</v>
      </c>
      <c r="H24">
        <v>0.85</v>
      </c>
    </row>
    <row r="25" spans="1:8" ht="12">
      <c r="A25" t="s">
        <v>53</v>
      </c>
      <c r="B25">
        <v>4</v>
      </c>
      <c r="C25">
        <v>1</v>
      </c>
      <c r="D25" t="s">
        <v>82</v>
      </c>
      <c r="E25">
        <v>-1951.70863869</v>
      </c>
      <c r="F25">
        <v>-31.65425968</v>
      </c>
      <c r="G25" t="s">
        <v>50</v>
      </c>
      <c r="H25">
        <v>0.85</v>
      </c>
    </row>
    <row r="26" spans="1:8" ht="12">
      <c r="A26" t="s">
        <v>83</v>
      </c>
      <c r="B26" t="s">
        <v>75</v>
      </c>
      <c r="C26" t="s">
        <v>1</v>
      </c>
      <c r="D26" t="s">
        <v>82</v>
      </c>
      <c r="E26">
        <v>1126.84603525</v>
      </c>
      <c r="F26">
        <v>494.90115434</v>
      </c>
      <c r="G26" t="s">
        <v>54</v>
      </c>
      <c r="H26">
        <v>1</v>
      </c>
    </row>
    <row r="27" spans="1:8" ht="12">
      <c r="A27" t="s">
        <v>84</v>
      </c>
      <c r="B27" t="s">
        <v>73</v>
      </c>
      <c r="C27" t="s">
        <v>73</v>
      </c>
      <c r="D27" t="s">
        <v>82</v>
      </c>
      <c r="E27">
        <v>0</v>
      </c>
      <c r="F27">
        <v>0</v>
      </c>
      <c r="G27" t="s">
        <v>50</v>
      </c>
      <c r="H27">
        <v>0.15</v>
      </c>
    </row>
    <row r="28" spans="1:8" ht="12">
      <c r="A28" t="s">
        <v>85</v>
      </c>
      <c r="B28" t="s">
        <v>73</v>
      </c>
      <c r="C28" t="s">
        <v>72</v>
      </c>
      <c r="D28" t="s">
        <v>82</v>
      </c>
      <c r="E28">
        <v>466.17155698</v>
      </c>
      <c r="F28">
        <v>275.38030242</v>
      </c>
      <c r="G28" t="s">
        <v>54</v>
      </c>
      <c r="H28">
        <v>0.85</v>
      </c>
    </row>
    <row r="29" spans="1:8" ht="12">
      <c r="A29" t="s">
        <v>86</v>
      </c>
      <c r="B29" t="s">
        <v>2</v>
      </c>
      <c r="C29">
        <v>3</v>
      </c>
      <c r="D29" t="s">
        <v>82</v>
      </c>
      <c r="E29">
        <v>890.82009323</v>
      </c>
      <c r="F29">
        <v>523.33668059</v>
      </c>
      <c r="G29" t="s">
        <v>54</v>
      </c>
      <c r="H29">
        <v>1</v>
      </c>
    </row>
    <row r="30" spans="1:8" ht="12">
      <c r="A30" t="s">
        <v>87</v>
      </c>
      <c r="B30" t="s">
        <v>1</v>
      </c>
      <c r="C30" t="s">
        <v>2</v>
      </c>
      <c r="D30" t="s">
        <v>82</v>
      </c>
      <c r="E30">
        <v>898.27443779</v>
      </c>
      <c r="F30">
        <v>482.72377073</v>
      </c>
      <c r="G30" t="s">
        <v>54</v>
      </c>
      <c r="H30">
        <v>1</v>
      </c>
    </row>
    <row r="34" spans="1:12" ht="12">
      <c r="A34" s="1"/>
      <c r="B34" s="7" t="s">
        <v>35</v>
      </c>
      <c r="C34" s="5"/>
      <c r="D34" s="6"/>
      <c r="E34" s="5"/>
      <c r="F34" s="7" t="s">
        <v>3</v>
      </c>
      <c r="G34" s="1"/>
      <c r="L34" s="1"/>
    </row>
    <row r="35" spans="2:12" ht="12">
      <c r="B35" s="1"/>
      <c r="C35" s="1"/>
      <c r="D35" s="1"/>
      <c r="F35" s="1"/>
      <c r="G35" s="1"/>
      <c r="H35" s="1"/>
      <c r="L35" s="1"/>
    </row>
    <row r="36" spans="1:9" ht="12.75">
      <c r="A36" s="18" t="s">
        <v>4</v>
      </c>
      <c r="B36" s="19" t="s">
        <v>7</v>
      </c>
      <c r="C36" s="43" t="s">
        <v>5</v>
      </c>
      <c r="D36" s="12" t="s">
        <v>6</v>
      </c>
      <c r="E36" s="13" t="s">
        <v>0</v>
      </c>
      <c r="F36" s="12" t="s">
        <v>8</v>
      </c>
      <c r="G36" s="25" t="s">
        <v>9</v>
      </c>
      <c r="H36" s="26" t="s">
        <v>10</v>
      </c>
      <c r="I36" s="27" t="s">
        <v>33</v>
      </c>
    </row>
    <row r="37" spans="1:9" ht="12">
      <c r="A37" s="20" t="str">
        <f aca="true" t="shared" si="0" ref="A37:A46">A21</f>
        <v>compression liq 2</v>
      </c>
      <c r="B37" s="21">
        <f aca="true" t="shared" si="1" ref="B37:B46">E21</f>
        <v>14.51838366</v>
      </c>
      <c r="C37" s="8">
        <f>B37</f>
        <v>14.51838366</v>
      </c>
      <c r="D37" s="14"/>
      <c r="E37" s="15"/>
      <c r="F37" s="15"/>
      <c r="G37" s="28">
        <f aca="true" t="shared" si="2" ref="G37:G46">F21</f>
        <v>14.3751982</v>
      </c>
      <c r="H37" s="29">
        <f>C37+F37-G37</f>
        <v>0.14318545999999976</v>
      </c>
      <c r="I37" s="54">
        <f aca="true" t="shared" si="3" ref="I37:I47">H37/$H$50</f>
        <v>0.00010664696541503829</v>
      </c>
    </row>
    <row r="38" spans="1:9" ht="12">
      <c r="A38" s="20" t="str">
        <f t="shared" si="0"/>
        <v>compression liquide</v>
      </c>
      <c r="B38" s="21">
        <f t="shared" si="1"/>
        <v>2.42353701</v>
      </c>
      <c r="C38" s="8">
        <f>B38</f>
        <v>2.42353701</v>
      </c>
      <c r="D38" s="14"/>
      <c r="E38" s="15"/>
      <c r="F38" s="15"/>
      <c r="G38" s="28">
        <f t="shared" si="2"/>
        <v>2.54850899</v>
      </c>
      <c r="H38" s="29">
        <f aca="true" t="shared" si="4" ref="H38:H47">C38+F38-G38</f>
        <v>-0.1249719800000002</v>
      </c>
      <c r="I38" s="54">
        <f t="shared" si="3"/>
        <v>-9.308125579866071E-05</v>
      </c>
    </row>
    <row r="39" spans="1:9" ht="12">
      <c r="A39" s="20" t="str">
        <f t="shared" si="0"/>
        <v>turbine HP</v>
      </c>
      <c r="B39" s="21">
        <f t="shared" si="1"/>
        <v>-417.4732085</v>
      </c>
      <c r="C39" s="8">
        <f>B39</f>
        <v>-417.4732085</v>
      </c>
      <c r="D39" s="14"/>
      <c r="E39" s="15"/>
      <c r="F39" s="15"/>
      <c r="G39" s="28">
        <f t="shared" si="2"/>
        <v>-454.25779238</v>
      </c>
      <c r="H39" s="29">
        <f t="shared" si="4"/>
        <v>36.784583880000014</v>
      </c>
      <c r="I39" s="54">
        <f t="shared" si="3"/>
        <v>0.027397783579819784</v>
      </c>
    </row>
    <row r="40" spans="1:9" ht="12">
      <c r="A40" s="20" t="str">
        <f t="shared" si="0"/>
        <v>turbine BP</v>
      </c>
      <c r="B40" s="21">
        <f t="shared" si="1"/>
        <v>-1029.87191337</v>
      </c>
      <c r="C40" s="8">
        <f>B40</f>
        <v>-1029.87191337</v>
      </c>
      <c r="D40" s="14"/>
      <c r="E40" s="15"/>
      <c r="F40" s="15"/>
      <c r="G40" s="28">
        <f t="shared" si="2"/>
        <v>-1208.66638738</v>
      </c>
      <c r="H40" s="29">
        <f t="shared" si="4"/>
        <v>178.79447401000016</v>
      </c>
      <c r="I40" s="54">
        <f t="shared" si="3"/>
        <v>0.13316916456562336</v>
      </c>
    </row>
    <row r="41" spans="1:9" ht="12">
      <c r="A41" s="20" t="str">
        <f t="shared" si="0"/>
        <v>condenseur</v>
      </c>
      <c r="B41" s="21">
        <f t="shared" si="1"/>
        <v>-1951.70863869</v>
      </c>
      <c r="C41" s="9"/>
      <c r="D41" s="14">
        <f aca="true" t="shared" si="5" ref="D41:D46">B41</f>
        <v>-1951.70863869</v>
      </c>
      <c r="E41" s="15">
        <v>288.15</v>
      </c>
      <c r="F41" s="16">
        <f>D41*(1-$D$3/E41)</f>
        <v>0</v>
      </c>
      <c r="G41" s="28">
        <f t="shared" si="2"/>
        <v>-31.65425968</v>
      </c>
      <c r="H41" s="29">
        <f t="shared" si="4"/>
        <v>31.65425968</v>
      </c>
      <c r="I41" s="54">
        <f t="shared" si="3"/>
        <v>0.023576630876707777</v>
      </c>
    </row>
    <row r="42" spans="1:9" ht="12">
      <c r="A42" s="20" t="str">
        <f t="shared" si="0"/>
        <v>économiseur</v>
      </c>
      <c r="B42" s="21">
        <f t="shared" si="1"/>
        <v>1126.84603525</v>
      </c>
      <c r="C42" s="9"/>
      <c r="D42" s="14">
        <f t="shared" si="5"/>
        <v>1126.84603525</v>
      </c>
      <c r="E42" s="17">
        <v>1600</v>
      </c>
      <c r="F42" s="16">
        <f>D42*(1-$D$3/E42)</f>
        <v>923.9081070891955</v>
      </c>
      <c r="G42" s="28">
        <f t="shared" si="2"/>
        <v>494.90115434</v>
      </c>
      <c r="H42" s="29">
        <f t="shared" si="4"/>
        <v>429.0069527491955</v>
      </c>
      <c r="I42" s="54">
        <f t="shared" si="3"/>
        <v>0.3195316734859426</v>
      </c>
    </row>
    <row r="43" spans="1:9" ht="12">
      <c r="A43" s="20" t="str">
        <f t="shared" si="0"/>
        <v>prélèvement</v>
      </c>
      <c r="B43" s="21">
        <f t="shared" si="1"/>
        <v>0</v>
      </c>
      <c r="C43" s="9"/>
      <c r="D43" s="14">
        <f t="shared" si="5"/>
        <v>0</v>
      </c>
      <c r="E43" s="15"/>
      <c r="F43" s="16"/>
      <c r="G43" s="28">
        <f t="shared" si="2"/>
        <v>0</v>
      </c>
      <c r="H43" s="29">
        <f t="shared" si="4"/>
        <v>0</v>
      </c>
      <c r="I43" s="54">
        <f t="shared" si="3"/>
        <v>0</v>
      </c>
    </row>
    <row r="44" spans="1:9" ht="12">
      <c r="A44" s="20" t="str">
        <f t="shared" si="0"/>
        <v>resurchauffe</v>
      </c>
      <c r="B44" s="22">
        <f t="shared" si="1"/>
        <v>466.17155698</v>
      </c>
      <c r="C44" s="9"/>
      <c r="D44" s="17">
        <f t="shared" si="5"/>
        <v>466.17155698</v>
      </c>
      <c r="E44" s="17">
        <v>1600</v>
      </c>
      <c r="F44" s="16">
        <f>D44*(1-$D$3/E44)</f>
        <v>382.2169731401331</v>
      </c>
      <c r="G44" s="28">
        <f t="shared" si="2"/>
        <v>275.38030242</v>
      </c>
      <c r="H44" s="29">
        <f t="shared" si="4"/>
        <v>106.8366707201331</v>
      </c>
      <c r="I44" s="54">
        <f t="shared" si="3"/>
        <v>0.07957376906389718</v>
      </c>
    </row>
    <row r="45" spans="1:9" ht="12">
      <c r="A45" s="20" t="str">
        <f t="shared" si="0"/>
        <v>surchauffeur</v>
      </c>
      <c r="B45" s="21">
        <f t="shared" si="1"/>
        <v>890.82009323</v>
      </c>
      <c r="C45" s="9"/>
      <c r="D45" s="14">
        <f t="shared" si="5"/>
        <v>890.82009323</v>
      </c>
      <c r="E45" s="17">
        <v>1600</v>
      </c>
      <c r="F45" s="16">
        <f>D45*(1-$D$3/E45)</f>
        <v>730.3889620648597</v>
      </c>
      <c r="G45" s="28">
        <f t="shared" si="2"/>
        <v>523.33668059</v>
      </c>
      <c r="H45" s="29">
        <f t="shared" si="4"/>
        <v>207.05228147485968</v>
      </c>
      <c r="I45" s="54">
        <f t="shared" si="3"/>
        <v>0.15421606007728836</v>
      </c>
    </row>
    <row r="46" spans="1:9" ht="12">
      <c r="A46" s="20" t="str">
        <f t="shared" si="0"/>
        <v>vaporiseur</v>
      </c>
      <c r="B46" s="22">
        <f t="shared" si="1"/>
        <v>898.27443779</v>
      </c>
      <c r="C46" s="9"/>
      <c r="D46" s="14">
        <f t="shared" si="5"/>
        <v>898.27443779</v>
      </c>
      <c r="E46" s="17">
        <v>1600</v>
      </c>
      <c r="F46" s="16">
        <f>D46*(1-$D$3/E46)</f>
        <v>736.5008257592572</v>
      </c>
      <c r="G46" s="28">
        <f t="shared" si="2"/>
        <v>482.72377073</v>
      </c>
      <c r="H46" s="29">
        <f t="shared" si="4"/>
        <v>253.77705502925716</v>
      </c>
      <c r="I46" s="54">
        <f t="shared" si="3"/>
        <v>0.18901746595524085</v>
      </c>
    </row>
    <row r="47" spans="1:12" ht="12">
      <c r="A47" s="20" t="s">
        <v>150</v>
      </c>
      <c r="B47" s="22"/>
      <c r="C47" s="9"/>
      <c r="D47" s="10"/>
      <c r="E47" s="9"/>
      <c r="F47" s="11"/>
      <c r="G47" s="28">
        <f>-H27*J15-J9*H28+J16</f>
        <v>-98.687175823</v>
      </c>
      <c r="H47" s="29">
        <f t="shared" si="4"/>
        <v>98.687175823</v>
      </c>
      <c r="I47" s="54">
        <f t="shared" si="3"/>
        <v>0.07350388668586393</v>
      </c>
      <c r="J47" s="2"/>
      <c r="L47" s="1"/>
    </row>
    <row r="48" spans="1:12" ht="12">
      <c r="A48" s="20"/>
      <c r="B48" s="22"/>
      <c r="C48" s="9"/>
      <c r="D48" s="10"/>
      <c r="E48" s="9"/>
      <c r="F48" s="11"/>
      <c r="G48" s="28"/>
      <c r="H48" s="29"/>
      <c r="I48" s="54"/>
      <c r="J48" s="2"/>
      <c r="L48" s="1"/>
    </row>
    <row r="49" spans="1:12" ht="12">
      <c r="A49" s="20"/>
      <c r="B49" s="22"/>
      <c r="C49" s="9"/>
      <c r="D49" s="10"/>
      <c r="E49" s="9"/>
      <c r="F49" s="11"/>
      <c r="G49" s="28"/>
      <c r="H49" s="29"/>
      <c r="I49" s="54"/>
      <c r="J49" s="2"/>
      <c r="L49" s="1"/>
    </row>
    <row r="50" spans="1:12" ht="12">
      <c r="A50" s="23" t="s">
        <v>11</v>
      </c>
      <c r="B50" s="24">
        <f>SUM(B37:B49)</f>
        <v>0.0002833600001395098</v>
      </c>
      <c r="C50" s="4">
        <f>SUM(C37:C49)</f>
        <v>-1430.4032011999998</v>
      </c>
      <c r="D50" s="4">
        <f>SUM(D37:D49)</f>
        <v>1430.40348456</v>
      </c>
      <c r="E50" s="1"/>
      <c r="G50" s="28">
        <f>SUM(G37:G49)</f>
        <v>6.999940183050057E-09</v>
      </c>
      <c r="H50" s="30">
        <f>SUM(H37:H49)</f>
        <v>1342.6116668464454</v>
      </c>
      <c r="I50" s="55">
        <f>SUM(I37:I49)</f>
        <v>1.0000000000000002</v>
      </c>
      <c r="L50" s="1"/>
    </row>
    <row r="51" spans="1:12" ht="12">
      <c r="A51" s="44"/>
      <c r="B51" s="46"/>
      <c r="C51" s="48"/>
      <c r="D51" s="31"/>
      <c r="E51" s="32" t="s">
        <v>23</v>
      </c>
      <c r="F51" s="32"/>
      <c r="G51" s="33">
        <f>SUM(F37:F49)</f>
        <v>2773.0148680534458</v>
      </c>
      <c r="H51" s="1"/>
      <c r="I51" s="2"/>
      <c r="J51" s="2"/>
      <c r="L51" s="1"/>
    </row>
    <row r="52" spans="1:8" ht="12">
      <c r="A52" s="34"/>
      <c r="B52" s="38"/>
      <c r="C52" s="39"/>
      <c r="D52" s="35"/>
      <c r="E52" s="36" t="s">
        <v>34</v>
      </c>
      <c r="F52" s="36"/>
      <c r="G52" s="37">
        <v>0</v>
      </c>
      <c r="H52" s="1"/>
    </row>
    <row r="53" spans="1:7" ht="12">
      <c r="A53" s="34"/>
      <c r="B53" s="38"/>
      <c r="C53" s="39"/>
      <c r="D53" s="38"/>
      <c r="E53" s="38"/>
      <c r="F53" s="38"/>
      <c r="G53" s="39"/>
    </row>
    <row r="54" spans="1:7" ht="12">
      <c r="A54" s="45" t="s">
        <v>146</v>
      </c>
      <c r="B54" s="47"/>
      <c r="C54" s="49">
        <f>ABS(C50)/(D50-D41)</f>
        <v>0.42293192805963836</v>
      </c>
      <c r="D54" s="40" t="s">
        <v>12</v>
      </c>
      <c r="E54" s="41"/>
      <c r="F54" s="56">
        <f>1-(H50)/(G52+G51)</f>
        <v>0.5158296184005283</v>
      </c>
      <c r="G54" s="4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B1">
      <selection activeCell="F34" sqref="F34"/>
    </sheetView>
  </sheetViews>
  <sheetFormatPr defaultColWidth="11.00390625" defaultRowHeight="12.75"/>
  <cols>
    <col min="1" max="1" width="20.125" style="0" customWidth="1"/>
    <col min="3" max="3" width="9.375" style="0" customWidth="1"/>
    <col min="9" max="9" width="17.875" style="0" customWidth="1"/>
  </cols>
  <sheetData>
    <row r="1" ht="12.75">
      <c r="A1" t="s">
        <v>88</v>
      </c>
    </row>
    <row r="2" spans="1:4" ht="12.75">
      <c r="A2" t="s">
        <v>89</v>
      </c>
      <c r="B2" t="s">
        <v>90</v>
      </c>
      <c r="C2" t="s">
        <v>91</v>
      </c>
      <c r="D2" t="s">
        <v>68</v>
      </c>
    </row>
    <row r="3" spans="1:4" ht="12.75">
      <c r="A3">
        <v>0.357736</v>
      </c>
      <c r="B3">
        <v>889.54</v>
      </c>
      <c r="C3">
        <v>318.22</v>
      </c>
      <c r="D3">
        <v>288.15</v>
      </c>
    </row>
    <row r="6" spans="1:2" ht="12.75">
      <c r="A6" t="s">
        <v>92</v>
      </c>
      <c r="B6">
        <v>5</v>
      </c>
    </row>
    <row r="7" spans="1:13" ht="12.7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55</v>
      </c>
      <c r="K7" t="s">
        <v>56</v>
      </c>
      <c r="L7" t="s">
        <v>36</v>
      </c>
      <c r="M7" t="s">
        <v>37</v>
      </c>
    </row>
    <row r="8" spans="1:13" ht="12.75">
      <c r="A8" t="s">
        <v>24</v>
      </c>
      <c r="B8" t="s">
        <v>25</v>
      </c>
      <c r="C8">
        <v>288.15</v>
      </c>
      <c r="D8">
        <v>20</v>
      </c>
      <c r="E8">
        <v>1</v>
      </c>
      <c r="F8">
        <v>-20.52071046</v>
      </c>
      <c r="G8">
        <v>-1.19539894</v>
      </c>
      <c r="H8">
        <v>0.0650614508</v>
      </c>
      <c r="I8">
        <v>-16.0726432</v>
      </c>
      <c r="J8">
        <v>323.93349496</v>
      </c>
      <c r="K8">
        <v>2069.94043255</v>
      </c>
      <c r="L8">
        <v>1618.36</v>
      </c>
      <c r="M8">
        <v>1.27903583</v>
      </c>
    </row>
    <row r="9" spans="1:13" ht="12.75">
      <c r="A9" t="s">
        <v>26</v>
      </c>
      <c r="B9" t="s">
        <v>27</v>
      </c>
      <c r="C9">
        <v>288.15</v>
      </c>
      <c r="D9">
        <v>1</v>
      </c>
      <c r="E9">
        <v>1</v>
      </c>
      <c r="F9">
        <v>-9.87037072</v>
      </c>
      <c r="G9">
        <v>0.128011156</v>
      </c>
      <c r="H9">
        <v>0.827301151</v>
      </c>
      <c r="I9">
        <v>-7.0423588</v>
      </c>
      <c r="J9">
        <v>-46.75678541</v>
      </c>
      <c r="K9">
        <v>1001.87780889</v>
      </c>
      <c r="L9">
        <v>714.77</v>
      </c>
      <c r="M9">
        <v>1.40167859</v>
      </c>
    </row>
    <row r="10" spans="1:13" ht="12.75">
      <c r="A10">
        <v>2</v>
      </c>
      <c r="B10" t="s">
        <v>27</v>
      </c>
      <c r="C10">
        <v>715.77148438</v>
      </c>
      <c r="D10">
        <v>16</v>
      </c>
      <c r="E10">
        <v>1</v>
      </c>
      <c r="F10">
        <v>432.84312845</v>
      </c>
      <c r="G10">
        <v>0.268478295</v>
      </c>
      <c r="H10">
        <v>0.128439739</v>
      </c>
      <c r="I10">
        <v>312.89767295</v>
      </c>
      <c r="J10">
        <v>355.48110768</v>
      </c>
      <c r="K10">
        <v>1080.19780889</v>
      </c>
      <c r="L10">
        <v>793.09</v>
      </c>
      <c r="M10">
        <v>1.36201164</v>
      </c>
    </row>
    <row r="11" spans="1:13" ht="12.75">
      <c r="A11">
        <v>3</v>
      </c>
      <c r="B11" t="s">
        <v>28</v>
      </c>
      <c r="C11">
        <v>1423.15</v>
      </c>
      <c r="D11">
        <v>16</v>
      </c>
      <c r="E11">
        <v>1</v>
      </c>
      <c r="F11">
        <v>1298.66330612</v>
      </c>
      <c r="G11">
        <v>1.18410421</v>
      </c>
      <c r="H11">
        <v>0.258581749</v>
      </c>
      <c r="I11">
        <v>971.56552454</v>
      </c>
      <c r="J11">
        <v>957.46367901</v>
      </c>
      <c r="K11">
        <v>1265.13482165</v>
      </c>
      <c r="L11">
        <v>974.42</v>
      </c>
      <c r="M11">
        <v>1.29834653</v>
      </c>
    </row>
    <row r="12" spans="1:13" ht="12.75">
      <c r="A12">
        <v>4</v>
      </c>
      <c r="B12" t="s">
        <v>28</v>
      </c>
      <c r="C12">
        <v>806.22558594</v>
      </c>
      <c r="D12">
        <v>1</v>
      </c>
      <c r="E12">
        <v>1</v>
      </c>
      <c r="F12">
        <v>551.37978428</v>
      </c>
      <c r="G12">
        <v>1.30500943</v>
      </c>
      <c r="H12">
        <v>2.34381727</v>
      </c>
      <c r="I12">
        <v>403.63107371</v>
      </c>
      <c r="J12">
        <v>175.34131648</v>
      </c>
      <c r="K12">
        <v>1146.52482165</v>
      </c>
      <c r="L12">
        <v>855.81</v>
      </c>
      <c r="M12">
        <v>1.33969552</v>
      </c>
    </row>
    <row r="14" spans="1:2" ht="12.75">
      <c r="A14" t="s">
        <v>44</v>
      </c>
      <c r="B14">
        <v>6</v>
      </c>
    </row>
    <row r="15" spans="1:8" ht="12.75">
      <c r="A15" t="s">
        <v>13</v>
      </c>
      <c r="B15" t="s">
        <v>45</v>
      </c>
      <c r="C15" t="s">
        <v>46</v>
      </c>
      <c r="D15" t="s">
        <v>47</v>
      </c>
      <c r="E15" t="s">
        <v>76</v>
      </c>
      <c r="F15" t="s">
        <v>77</v>
      </c>
      <c r="G15" t="s">
        <v>49</v>
      </c>
      <c r="H15" t="s">
        <v>32</v>
      </c>
    </row>
    <row r="16" spans="1:8" ht="12.75">
      <c r="A16" t="s">
        <v>93</v>
      </c>
      <c r="B16" t="s">
        <v>26</v>
      </c>
      <c r="C16">
        <v>2</v>
      </c>
      <c r="D16" t="s">
        <v>29</v>
      </c>
      <c r="E16">
        <v>442.71349916</v>
      </c>
      <c r="F16">
        <v>402.23789309</v>
      </c>
      <c r="G16" t="s">
        <v>51</v>
      </c>
      <c r="H16">
        <v>1</v>
      </c>
    </row>
    <row r="17" spans="1:8" ht="12.75">
      <c r="A17" t="s">
        <v>52</v>
      </c>
      <c r="B17">
        <v>3</v>
      </c>
      <c r="C17">
        <v>4</v>
      </c>
      <c r="D17" t="s">
        <v>31</v>
      </c>
      <c r="E17">
        <v>-760.93530822</v>
      </c>
      <c r="F17">
        <v>-796.41060402</v>
      </c>
      <c r="G17" t="s">
        <v>51</v>
      </c>
      <c r="H17">
        <v>1.01826855</v>
      </c>
    </row>
    <row r="18" spans="1:8" ht="12.75">
      <c r="A18" t="s">
        <v>94</v>
      </c>
      <c r="B18">
        <v>2</v>
      </c>
      <c r="C18">
        <v>3</v>
      </c>
      <c r="D18" t="s">
        <v>30</v>
      </c>
      <c r="E18">
        <v>889.54487021</v>
      </c>
      <c r="F18">
        <v>619.47404222</v>
      </c>
      <c r="G18" t="s">
        <v>54</v>
      </c>
      <c r="H18">
        <v>1.01826855</v>
      </c>
    </row>
    <row r="21" spans="1:12" ht="12.75">
      <c r="A21" s="1"/>
      <c r="B21" s="7" t="s">
        <v>35</v>
      </c>
      <c r="C21" s="5"/>
      <c r="D21" s="6"/>
      <c r="E21" s="5"/>
      <c r="F21" s="7" t="s">
        <v>3</v>
      </c>
      <c r="G21" s="1"/>
      <c r="L21" s="1"/>
    </row>
    <row r="22" spans="2:12" ht="12.75">
      <c r="B22" s="1"/>
      <c r="C22" s="1"/>
      <c r="D22" s="1"/>
      <c r="F22" s="1"/>
      <c r="G22" s="1"/>
      <c r="H22" s="1"/>
      <c r="L22" s="1"/>
    </row>
    <row r="23" spans="1:9" ht="12.75">
      <c r="A23" s="18" t="s">
        <v>4</v>
      </c>
      <c r="B23" s="19" t="s">
        <v>7</v>
      </c>
      <c r="C23" s="43" t="s">
        <v>5</v>
      </c>
      <c r="D23" s="12" t="s">
        <v>6</v>
      </c>
      <c r="E23" s="13" t="s">
        <v>0</v>
      </c>
      <c r="F23" s="12" t="s">
        <v>8</v>
      </c>
      <c r="G23" s="25" t="s">
        <v>9</v>
      </c>
      <c r="H23" s="26" t="s">
        <v>10</v>
      </c>
      <c r="I23" s="27" t="s">
        <v>33</v>
      </c>
    </row>
    <row r="24" spans="1:9" ht="12.75">
      <c r="A24" s="20" t="str">
        <f>A16</f>
        <v>compresseur</v>
      </c>
      <c r="B24" s="21">
        <f>E16</f>
        <v>442.71349916</v>
      </c>
      <c r="C24" s="8">
        <f>B24</f>
        <v>442.71349916</v>
      </c>
      <c r="D24" s="14"/>
      <c r="E24" s="15"/>
      <c r="F24" s="15"/>
      <c r="G24" s="28">
        <f>F16</f>
        <v>402.23789309</v>
      </c>
      <c r="H24" s="29">
        <f>C24+F24-G24</f>
        <v>40.475606070000026</v>
      </c>
      <c r="I24" s="54">
        <f>H24/$H$30</f>
        <v>0.07084539145358364</v>
      </c>
    </row>
    <row r="25" spans="1:9" ht="12.75">
      <c r="A25" s="20" t="str">
        <f>A17</f>
        <v>turbine</v>
      </c>
      <c r="B25" s="21">
        <f>E17</f>
        <v>-760.93530822</v>
      </c>
      <c r="C25" s="8">
        <f>B25</f>
        <v>-760.93530822</v>
      </c>
      <c r="D25" s="14"/>
      <c r="E25" s="15"/>
      <c r="F25" s="15"/>
      <c r="G25" s="28">
        <f>F17</f>
        <v>-796.41060402</v>
      </c>
      <c r="H25" s="29">
        <f>C25+F25-G25</f>
        <v>35.475295800000026</v>
      </c>
      <c r="I25" s="54">
        <f>H25/$H$30</f>
        <v>0.06209323249011133</v>
      </c>
    </row>
    <row r="26" spans="1:9" ht="12.75">
      <c r="A26" s="20" t="str">
        <f>A18</f>
        <v>chambre de combustion</v>
      </c>
      <c r="B26" s="21">
        <f>E18</f>
        <v>889.54487021</v>
      </c>
      <c r="C26" s="9"/>
      <c r="D26" s="14">
        <f>B26</f>
        <v>889.54487021</v>
      </c>
      <c r="E26" s="17"/>
      <c r="F26" s="16">
        <f>D26</f>
        <v>889.54487021</v>
      </c>
      <c r="G26" s="28">
        <f>F18</f>
        <v>619.47404222</v>
      </c>
      <c r="H26" s="29">
        <f>C26+F26-G26</f>
        <v>270.07082799</v>
      </c>
      <c r="I26" s="54">
        <f>H26/$H$30</f>
        <v>0.4727112299703481</v>
      </c>
    </row>
    <row r="27" spans="1:12" ht="12.75">
      <c r="A27" s="20" t="s">
        <v>95</v>
      </c>
      <c r="B27" s="22"/>
      <c r="C27" s="9"/>
      <c r="D27" s="10"/>
      <c r="E27" s="9"/>
      <c r="F27" s="11"/>
      <c r="G27" s="28">
        <f>-J12*H18+J9*H16</f>
        <v>-225.30133349718068</v>
      </c>
      <c r="H27" s="29">
        <f>C27+F27-G27</f>
        <v>225.30133349718068</v>
      </c>
      <c r="I27" s="54">
        <f>H27/$H$30</f>
        <v>0.39435014608595703</v>
      </c>
      <c r="J27" s="2"/>
      <c r="L27" s="1"/>
    </row>
    <row r="28" spans="1:12" ht="12.75">
      <c r="A28" s="20"/>
      <c r="B28" s="22"/>
      <c r="C28" s="9"/>
      <c r="D28" s="10"/>
      <c r="E28" s="9"/>
      <c r="F28" s="11"/>
      <c r="G28" s="28"/>
      <c r="H28" s="29"/>
      <c r="I28" s="54"/>
      <c r="J28" s="2"/>
      <c r="L28" s="1"/>
    </row>
    <row r="29" spans="1:12" ht="12.75">
      <c r="A29" s="20"/>
      <c r="B29" s="22"/>
      <c r="C29" s="9"/>
      <c r="D29" s="10"/>
      <c r="E29" s="9"/>
      <c r="F29" s="11"/>
      <c r="G29" s="28"/>
      <c r="H29" s="29"/>
      <c r="I29" s="54"/>
      <c r="J29" s="2"/>
      <c r="L29" s="1"/>
    </row>
    <row r="30" spans="1:12" ht="12.75">
      <c r="A30" s="23" t="s">
        <v>11</v>
      </c>
      <c r="B30" s="24">
        <f>SUM(B24:B29)</f>
        <v>571.3230611500001</v>
      </c>
      <c r="C30" s="4">
        <f>SUM(C24:C29)</f>
        <v>-318.22180906</v>
      </c>
      <c r="D30" s="4">
        <f>SUM(D24:D29)</f>
        <v>889.54487021</v>
      </c>
      <c r="E30" s="1"/>
      <c r="G30" s="28">
        <f>SUM(G24:G29)</f>
        <v>-2.2071807279644418E-06</v>
      </c>
      <c r="H30" s="30">
        <f>SUM(H24:H29)</f>
        <v>571.3230633571807</v>
      </c>
      <c r="I30" s="55">
        <f>SUM(I24:I29)</f>
        <v>1</v>
      </c>
      <c r="L30" s="1"/>
    </row>
    <row r="31" spans="1:12" ht="12.75">
      <c r="A31" s="44"/>
      <c r="B31" s="46"/>
      <c r="C31" s="48"/>
      <c r="D31" s="31"/>
      <c r="E31" s="32" t="s">
        <v>23</v>
      </c>
      <c r="F31" s="32"/>
      <c r="G31" s="33">
        <f>SUM(F24:F29)</f>
        <v>889.54487021</v>
      </c>
      <c r="H31" s="1"/>
      <c r="I31" s="2"/>
      <c r="J31" s="2"/>
      <c r="L31" s="1"/>
    </row>
    <row r="32" spans="1:8" ht="12">
      <c r="A32" s="34"/>
      <c r="B32" s="38"/>
      <c r="C32" s="39"/>
      <c r="D32" s="35"/>
      <c r="E32" s="36" t="s">
        <v>34</v>
      </c>
      <c r="F32" s="36"/>
      <c r="G32" s="37">
        <v>0</v>
      </c>
      <c r="H32" s="1"/>
    </row>
    <row r="33" spans="1:7" ht="12">
      <c r="A33" s="34"/>
      <c r="B33" s="38"/>
      <c r="C33" s="39"/>
      <c r="D33" s="38"/>
      <c r="E33" s="38"/>
      <c r="F33" s="38"/>
      <c r="G33" s="39"/>
    </row>
    <row r="34" spans="1:7" ht="12">
      <c r="A34" s="45" t="s">
        <v>146</v>
      </c>
      <c r="B34" s="47"/>
      <c r="C34" s="49">
        <f>ABS(C30)/(D30)</f>
        <v>0.3577355338858573</v>
      </c>
      <c r="D34" s="40" t="s">
        <v>12</v>
      </c>
      <c r="E34" s="41"/>
      <c r="F34" s="56">
        <f>1-(H30)/(G32+G31)</f>
        <v>0.3577355314046101</v>
      </c>
      <c r="G34" s="42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B8">
      <selection activeCell="F39" sqref="F39"/>
    </sheetView>
  </sheetViews>
  <sheetFormatPr defaultColWidth="11.00390625" defaultRowHeight="12.75"/>
  <cols>
    <col min="1" max="1" width="19.625" style="0" customWidth="1"/>
    <col min="9" max="9" width="17.875" style="0" customWidth="1"/>
  </cols>
  <sheetData>
    <row r="1" ht="12.75">
      <c r="A1" t="s">
        <v>88</v>
      </c>
    </row>
    <row r="2" spans="1:4" ht="12.75">
      <c r="A2" t="s">
        <v>89</v>
      </c>
      <c r="B2" t="s">
        <v>90</v>
      </c>
      <c r="C2" t="s">
        <v>91</v>
      </c>
      <c r="D2" t="s">
        <v>68</v>
      </c>
    </row>
    <row r="3" spans="1:4" ht="12.75">
      <c r="A3">
        <v>0.475858</v>
      </c>
      <c r="B3">
        <v>6355.63</v>
      </c>
      <c r="C3">
        <v>3024.37</v>
      </c>
      <c r="D3">
        <v>288.15</v>
      </c>
    </row>
    <row r="6" spans="1:2" ht="12.75">
      <c r="A6" t="s">
        <v>92</v>
      </c>
      <c r="B6">
        <v>14</v>
      </c>
    </row>
    <row r="7" spans="1:12" ht="12.7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55</v>
      </c>
      <c r="K7" t="s">
        <v>56</v>
      </c>
      <c r="L7" t="s">
        <v>36</v>
      </c>
    </row>
    <row r="8" spans="1:13" ht="12.75">
      <c r="A8" t="s">
        <v>26</v>
      </c>
      <c r="B8" t="s">
        <v>27</v>
      </c>
      <c r="C8">
        <v>273.15</v>
      </c>
      <c r="D8">
        <v>1</v>
      </c>
      <c r="E8">
        <v>1</v>
      </c>
      <c r="F8">
        <v>-24.89588868</v>
      </c>
      <c r="G8">
        <v>0.0744601971</v>
      </c>
      <c r="H8">
        <v>0.78423498</v>
      </c>
      <c r="I8">
        <v>-17.76125963</v>
      </c>
      <c r="J8">
        <v>-46.35159446</v>
      </c>
      <c r="K8">
        <v>1001.58780889</v>
      </c>
      <c r="L8">
        <v>714.48</v>
      </c>
      <c r="M8">
        <v>1.40184163</v>
      </c>
    </row>
    <row r="9" spans="1:13" ht="12.75">
      <c r="A9">
        <v>2</v>
      </c>
      <c r="B9" t="s">
        <v>27</v>
      </c>
      <c r="C9">
        <v>648.68164063</v>
      </c>
      <c r="D9">
        <v>16</v>
      </c>
      <c r="E9">
        <v>1</v>
      </c>
      <c r="F9">
        <v>360.87843435</v>
      </c>
      <c r="G9">
        <v>0.162920308</v>
      </c>
      <c r="H9">
        <v>0.116400978</v>
      </c>
      <c r="I9">
        <v>260.19499689</v>
      </c>
      <c r="J9">
        <v>313.93294751</v>
      </c>
      <c r="K9">
        <v>1065.10780889</v>
      </c>
      <c r="L9">
        <v>778</v>
      </c>
      <c r="M9">
        <v>1.36903317</v>
      </c>
    </row>
    <row r="10" spans="1:13" ht="12.75">
      <c r="A10" t="s">
        <v>57</v>
      </c>
      <c r="B10" t="s">
        <v>27</v>
      </c>
      <c r="C10">
        <v>781.69409336</v>
      </c>
      <c r="D10">
        <v>16</v>
      </c>
      <c r="E10">
        <v>1</v>
      </c>
      <c r="F10">
        <v>504.53453958</v>
      </c>
      <c r="G10">
        <v>0.364281127</v>
      </c>
      <c r="H10">
        <v>0.140269049</v>
      </c>
      <c r="I10">
        <v>365.66218826</v>
      </c>
      <c r="J10">
        <v>399.56693278</v>
      </c>
      <c r="K10">
        <v>1094.75780889</v>
      </c>
      <c r="L10">
        <v>807.65</v>
      </c>
      <c r="M10">
        <v>1.35548543</v>
      </c>
    </row>
    <row r="11" spans="1:13" ht="12.75">
      <c r="A11">
        <v>3</v>
      </c>
      <c r="B11" t="s">
        <v>28</v>
      </c>
      <c r="C11">
        <v>1423.15</v>
      </c>
      <c r="D11">
        <v>16</v>
      </c>
      <c r="E11">
        <v>1</v>
      </c>
      <c r="F11">
        <v>1297.39316908</v>
      </c>
      <c r="G11">
        <v>1.18468344</v>
      </c>
      <c r="H11">
        <v>0.258820786</v>
      </c>
      <c r="I11">
        <v>969.99301281</v>
      </c>
      <c r="J11">
        <v>956.02663631</v>
      </c>
      <c r="K11">
        <v>1263.21356332</v>
      </c>
      <c r="L11">
        <v>972.23</v>
      </c>
      <c r="M11">
        <v>1.29929499</v>
      </c>
    </row>
    <row r="12" spans="1:13" ht="12.75">
      <c r="A12">
        <v>4</v>
      </c>
      <c r="B12" t="s">
        <v>28</v>
      </c>
      <c r="C12">
        <v>805.20019531</v>
      </c>
      <c r="D12">
        <v>1</v>
      </c>
      <c r="E12">
        <v>1</v>
      </c>
      <c r="F12">
        <v>549.88956443</v>
      </c>
      <c r="G12">
        <v>1.30573375</v>
      </c>
      <c r="H12">
        <v>2.34300022</v>
      </c>
      <c r="I12">
        <v>402.30264428</v>
      </c>
      <c r="J12">
        <v>173.64238526</v>
      </c>
      <c r="K12">
        <v>1145.16356332</v>
      </c>
      <c r="L12">
        <v>854.18</v>
      </c>
      <c r="M12">
        <v>1.34065837</v>
      </c>
    </row>
    <row r="13" spans="1:13" ht="12.75">
      <c r="A13">
        <v>5</v>
      </c>
      <c r="B13" t="s">
        <v>28</v>
      </c>
      <c r="C13">
        <v>680.25784027</v>
      </c>
      <c r="D13">
        <v>1</v>
      </c>
      <c r="E13">
        <v>1</v>
      </c>
      <c r="F13">
        <v>408.7209451</v>
      </c>
      <c r="G13">
        <v>1.11528914</v>
      </c>
      <c r="H13">
        <v>1.9794385</v>
      </c>
      <c r="I13">
        <v>297.49019663</v>
      </c>
      <c r="J13">
        <v>87.35037881</v>
      </c>
      <c r="K13">
        <v>1114.37356332</v>
      </c>
      <c r="L13">
        <v>823.39</v>
      </c>
      <c r="M13">
        <v>1.35339701</v>
      </c>
    </row>
    <row r="14" spans="1:13" ht="12.75">
      <c r="A14" t="s">
        <v>24</v>
      </c>
      <c r="B14" t="s">
        <v>25</v>
      </c>
      <c r="C14">
        <v>288.15</v>
      </c>
      <c r="D14">
        <v>20</v>
      </c>
      <c r="E14">
        <v>1</v>
      </c>
      <c r="F14">
        <v>-20.52071046</v>
      </c>
      <c r="G14">
        <v>-1.19539894</v>
      </c>
      <c r="H14">
        <v>0.0650614508</v>
      </c>
      <c r="I14">
        <v>-16.0726432</v>
      </c>
      <c r="J14">
        <v>323.93349496</v>
      </c>
      <c r="K14">
        <v>2069.94043255</v>
      </c>
      <c r="L14">
        <v>1618.36</v>
      </c>
      <c r="M14">
        <v>1.27903583</v>
      </c>
    </row>
    <row r="16" spans="1:2" ht="12.75">
      <c r="A16" t="s">
        <v>44</v>
      </c>
      <c r="B16">
        <v>15</v>
      </c>
    </row>
    <row r="17" spans="1:8" ht="12.75">
      <c r="A17" t="s">
        <v>13</v>
      </c>
      <c r="B17" t="s">
        <v>45</v>
      </c>
      <c r="C17" t="s">
        <v>46</v>
      </c>
      <c r="D17" t="s">
        <v>32</v>
      </c>
      <c r="E17" t="s">
        <v>48</v>
      </c>
      <c r="F17" t="s">
        <v>62</v>
      </c>
      <c r="G17" t="s">
        <v>49</v>
      </c>
      <c r="H17" t="s">
        <v>32</v>
      </c>
    </row>
    <row r="18" spans="1:8" ht="12.75">
      <c r="A18" t="s">
        <v>70</v>
      </c>
      <c r="B18" t="s">
        <v>26</v>
      </c>
      <c r="C18">
        <v>2</v>
      </c>
      <c r="D18">
        <v>1.01743</v>
      </c>
      <c r="E18">
        <v>392.49836947</v>
      </c>
      <c r="F18">
        <v>366.56430153</v>
      </c>
      <c r="G18" t="s">
        <v>51</v>
      </c>
      <c r="H18">
        <v>1.01743</v>
      </c>
    </row>
    <row r="19" spans="1:8" ht="12.75">
      <c r="A19" t="s">
        <v>64</v>
      </c>
      <c r="B19">
        <v>2</v>
      </c>
      <c r="C19" t="s">
        <v>57</v>
      </c>
      <c r="D19">
        <v>1.01743</v>
      </c>
      <c r="E19">
        <v>146.16003114</v>
      </c>
      <c r="F19">
        <v>87.12658564</v>
      </c>
      <c r="G19" t="s">
        <v>50</v>
      </c>
      <c r="H19">
        <v>1.01743</v>
      </c>
    </row>
    <row r="20" spans="1:8" ht="12.75">
      <c r="A20" t="s">
        <v>69</v>
      </c>
      <c r="B20" t="s">
        <v>57</v>
      </c>
      <c r="C20">
        <v>3</v>
      </c>
      <c r="D20">
        <v>1.0353578</v>
      </c>
      <c r="E20">
        <v>829.93755434</v>
      </c>
      <c r="F20">
        <v>583.29824583</v>
      </c>
      <c r="G20" t="s">
        <v>54</v>
      </c>
      <c r="H20">
        <v>1.0353578</v>
      </c>
    </row>
    <row r="21" spans="1:8" ht="12.75">
      <c r="A21" t="s">
        <v>52</v>
      </c>
      <c r="B21">
        <v>3</v>
      </c>
      <c r="C21">
        <v>4</v>
      </c>
      <c r="D21">
        <v>1.0353578</v>
      </c>
      <c r="E21">
        <v>-773.9336876</v>
      </c>
      <c r="F21">
        <v>-810.04763692</v>
      </c>
      <c r="G21" t="s">
        <v>51</v>
      </c>
      <c r="H21">
        <v>1.0353578</v>
      </c>
    </row>
    <row r="22" spans="1:8" ht="12.75">
      <c r="A22" t="s">
        <v>65</v>
      </c>
      <c r="B22">
        <v>4</v>
      </c>
      <c r="C22">
        <v>5</v>
      </c>
      <c r="D22">
        <v>1.0353578</v>
      </c>
      <c r="E22">
        <v>-146.16003114</v>
      </c>
      <c r="F22">
        <v>-89.34310196</v>
      </c>
      <c r="G22" t="s">
        <v>50</v>
      </c>
      <c r="H22">
        <v>1.0353578</v>
      </c>
    </row>
    <row r="25" spans="1:12" ht="12.75">
      <c r="A25" s="1"/>
      <c r="B25" s="7" t="s">
        <v>35</v>
      </c>
      <c r="C25" s="5"/>
      <c r="D25" s="6"/>
      <c r="E25" s="5"/>
      <c r="F25" s="7" t="s">
        <v>3</v>
      </c>
      <c r="G25" s="1"/>
      <c r="L25" s="1"/>
    </row>
    <row r="26" spans="2:12" ht="12.75">
      <c r="B26" s="1"/>
      <c r="C26" s="1"/>
      <c r="D26" s="1"/>
      <c r="F26" s="1"/>
      <c r="G26" s="1"/>
      <c r="H26" s="1"/>
      <c r="L26" s="1"/>
    </row>
    <row r="27" spans="1:9" ht="12.75">
      <c r="A27" s="18" t="s">
        <v>4</v>
      </c>
      <c r="B27" s="19" t="s">
        <v>7</v>
      </c>
      <c r="C27" s="43" t="s">
        <v>5</v>
      </c>
      <c r="D27" s="12" t="s">
        <v>6</v>
      </c>
      <c r="E27" s="13" t="s">
        <v>0</v>
      </c>
      <c r="F27" s="12" t="s">
        <v>8</v>
      </c>
      <c r="G27" s="25" t="s">
        <v>9</v>
      </c>
      <c r="H27" s="26" t="s">
        <v>10</v>
      </c>
      <c r="I27" s="27" t="s">
        <v>33</v>
      </c>
    </row>
    <row r="28" spans="1:9" ht="12.75">
      <c r="A28" s="20" t="str">
        <f>A18</f>
        <v>compr. air</v>
      </c>
      <c r="B28" s="21">
        <f>E18</f>
        <v>392.49836947</v>
      </c>
      <c r="C28" s="8">
        <f>B28</f>
        <v>392.49836947</v>
      </c>
      <c r="D28" s="14"/>
      <c r="E28" s="15"/>
      <c r="F28" s="15"/>
      <c r="G28" s="28">
        <f>F18</f>
        <v>366.56430153</v>
      </c>
      <c r="H28" s="29">
        <f>C28+F28-G28</f>
        <v>25.934067939999977</v>
      </c>
      <c r="I28" s="54">
        <f aca="true" t="shared" si="0" ref="I28:I33">H28/$H$35</f>
        <v>0.05792806844420015</v>
      </c>
    </row>
    <row r="29" spans="1:9" ht="12.75">
      <c r="A29" s="20" t="str">
        <f>A19</f>
        <v>régén air</v>
      </c>
      <c r="B29" s="21">
        <f>E19</f>
        <v>146.16003114</v>
      </c>
      <c r="C29" s="9"/>
      <c r="D29" s="14">
        <f>B29</f>
        <v>146.16003114</v>
      </c>
      <c r="E29" s="15"/>
      <c r="F29" s="15"/>
      <c r="G29" s="28">
        <f>F19</f>
        <v>87.12658564</v>
      </c>
      <c r="H29" s="29"/>
      <c r="I29" s="54">
        <f t="shared" si="0"/>
        <v>0</v>
      </c>
    </row>
    <row r="30" spans="1:9" ht="12.75">
      <c r="A30" s="20" t="str">
        <f>A20</f>
        <v>ch. comb.</v>
      </c>
      <c r="B30" s="21">
        <f>E20</f>
        <v>829.93755434</v>
      </c>
      <c r="C30" s="9"/>
      <c r="D30" s="14">
        <f>B30</f>
        <v>829.93755434</v>
      </c>
      <c r="E30" s="15"/>
      <c r="F30" s="16">
        <f>D30</f>
        <v>829.93755434</v>
      </c>
      <c r="G30" s="28">
        <f>F20</f>
        <v>583.29824583</v>
      </c>
      <c r="H30" s="29">
        <f>C30+F30-G30</f>
        <v>246.63930850999998</v>
      </c>
      <c r="I30" s="54">
        <f t="shared" si="0"/>
        <v>0.5509100530411231</v>
      </c>
    </row>
    <row r="31" spans="1:9" ht="12.75">
      <c r="A31" s="20" t="str">
        <f>A21</f>
        <v>turbine</v>
      </c>
      <c r="B31" s="21">
        <f>E21</f>
        <v>-773.9336876</v>
      </c>
      <c r="C31" s="8">
        <f>B31</f>
        <v>-773.9336876</v>
      </c>
      <c r="D31" s="14"/>
      <c r="E31" s="15"/>
      <c r="F31" s="15"/>
      <c r="G31" s="28">
        <f>F21</f>
        <v>-810.04763692</v>
      </c>
      <c r="H31" s="29">
        <f>C31+F31-G31</f>
        <v>36.11394931999996</v>
      </c>
      <c r="I31" s="54">
        <f t="shared" si="0"/>
        <v>0.08066653225553842</v>
      </c>
    </row>
    <row r="32" spans="1:9" ht="12.75">
      <c r="A32" s="20" t="str">
        <f>A22</f>
        <v>régen gaz</v>
      </c>
      <c r="B32" s="22">
        <f>E22</f>
        <v>-146.16003114</v>
      </c>
      <c r="C32" s="9"/>
      <c r="D32" s="14">
        <f>B32</f>
        <v>-146.16003114</v>
      </c>
      <c r="E32" s="15"/>
      <c r="F32" s="15"/>
      <c r="G32" s="28">
        <f>F22</f>
        <v>-89.34310196</v>
      </c>
      <c r="H32" s="29">
        <f>-G32-G29</f>
        <v>2.2165163199999967</v>
      </c>
      <c r="I32" s="54">
        <f t="shared" si="0"/>
        <v>0.004950959077831681</v>
      </c>
    </row>
    <row r="33" spans="1:12" ht="12.75">
      <c r="A33" s="20" t="s">
        <v>95</v>
      </c>
      <c r="B33" s="22"/>
      <c r="C33" s="9"/>
      <c r="D33" s="10"/>
      <c r="E33" s="9"/>
      <c r="F33" s="11"/>
      <c r="G33" s="28">
        <f>-H22*J13+J8</f>
        <v>-136.79049049388823</v>
      </c>
      <c r="H33" s="29">
        <f>C33+F33-G33</f>
        <v>136.79049049388823</v>
      </c>
      <c r="I33" s="54">
        <f t="shared" si="0"/>
        <v>0.3055443871813068</v>
      </c>
      <c r="J33" s="2"/>
      <c r="L33" s="1"/>
    </row>
    <row r="34" spans="1:12" ht="12.75">
      <c r="A34" s="20"/>
      <c r="B34" s="22"/>
      <c r="C34" s="9"/>
      <c r="D34" s="10"/>
      <c r="E34" s="9"/>
      <c r="F34" s="11"/>
      <c r="G34" s="28"/>
      <c r="H34" s="29"/>
      <c r="I34" s="54"/>
      <c r="J34" s="2"/>
      <c r="L34" s="1"/>
    </row>
    <row r="35" spans="1:12" ht="12.75">
      <c r="A35" s="23" t="s">
        <v>11</v>
      </c>
      <c r="B35" s="24">
        <f>SUM(B28:B34)</f>
        <v>448.50223620999986</v>
      </c>
      <c r="C35" s="4">
        <f>SUM(C28:C34)</f>
        <v>-381.43531813</v>
      </c>
      <c r="D35" s="4">
        <f>SUM(D28:D34)</f>
        <v>829.93755434</v>
      </c>
      <c r="E35" s="1"/>
      <c r="G35" s="28">
        <f>SUM(G28:G34)</f>
        <v>0.8079036261118517</v>
      </c>
      <c r="H35" s="30">
        <f>SUM(H28:H34)</f>
        <v>447.6943325838881</v>
      </c>
      <c r="I35" s="55">
        <f>SUM(I28:I34)</f>
        <v>1.0000000000000002</v>
      </c>
      <c r="L35" s="1"/>
    </row>
    <row r="36" spans="1:12" ht="12.75">
      <c r="A36" s="44"/>
      <c r="B36" s="46"/>
      <c r="C36" s="48"/>
      <c r="D36" s="31"/>
      <c r="E36" s="32" t="s">
        <v>23</v>
      </c>
      <c r="F36" s="32"/>
      <c r="G36" s="33">
        <f>SUM(F28:F34)</f>
        <v>829.93755434</v>
      </c>
      <c r="H36" s="1"/>
      <c r="I36" s="2"/>
      <c r="J36" s="2"/>
      <c r="L36" s="1"/>
    </row>
    <row r="37" spans="1:8" ht="12.75">
      <c r="A37" s="34"/>
      <c r="B37" s="38"/>
      <c r="C37" s="39"/>
      <c r="D37" s="35"/>
      <c r="E37" s="36" t="s">
        <v>34</v>
      </c>
      <c r="F37" s="36"/>
      <c r="G37" s="37">
        <v>0</v>
      </c>
      <c r="H37" s="1"/>
    </row>
    <row r="38" spans="1:9" ht="12">
      <c r="A38" s="34"/>
      <c r="B38" s="38"/>
      <c r="C38" s="39"/>
      <c r="D38" s="38"/>
      <c r="E38" s="38"/>
      <c r="F38" s="38"/>
      <c r="G38" s="39"/>
      <c r="I38" s="3"/>
    </row>
    <row r="39" spans="1:9" ht="12">
      <c r="A39" s="45" t="s">
        <v>146</v>
      </c>
      <c r="B39" s="47"/>
      <c r="C39" s="49">
        <f>ABS(C35)/(D30)</f>
        <v>0.459595202235827</v>
      </c>
      <c r="D39" s="40" t="s">
        <v>12</v>
      </c>
      <c r="E39" s="41"/>
      <c r="F39" s="56">
        <f>1-(H35)/(G37+G36)</f>
        <v>0.46056865333692143</v>
      </c>
      <c r="G39" s="42"/>
      <c r="I39" s="3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29">
      <selection activeCell="F60" sqref="F60"/>
    </sheetView>
  </sheetViews>
  <sheetFormatPr defaultColWidth="11.00390625" defaultRowHeight="12.75"/>
  <cols>
    <col min="1" max="1" width="19.625" style="0" customWidth="1"/>
    <col min="9" max="9" width="17.875" style="0" customWidth="1"/>
  </cols>
  <sheetData>
    <row r="1" ht="12.75">
      <c r="A1" t="s">
        <v>88</v>
      </c>
    </row>
    <row r="2" spans="1:4" ht="12.75">
      <c r="A2" t="s">
        <v>89</v>
      </c>
      <c r="B2" t="s">
        <v>90</v>
      </c>
      <c r="C2" t="s">
        <v>91</v>
      </c>
      <c r="D2" t="s">
        <v>68</v>
      </c>
    </row>
    <row r="3" spans="1:4" ht="12.75">
      <c r="A3">
        <v>0.475858</v>
      </c>
      <c r="B3">
        <v>6355.63</v>
      </c>
      <c r="C3">
        <v>3024.37</v>
      </c>
      <c r="D3">
        <v>288.15</v>
      </c>
    </row>
    <row r="6" spans="1:2" ht="12.75">
      <c r="A6" t="s">
        <v>92</v>
      </c>
      <c r="B6">
        <v>14</v>
      </c>
    </row>
    <row r="7" spans="1:13" ht="12.7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55</v>
      </c>
      <c r="K7" t="s">
        <v>56</v>
      </c>
      <c r="L7" t="s">
        <v>36</v>
      </c>
      <c r="M7" t="s">
        <v>37</v>
      </c>
    </row>
    <row r="8" spans="1:13" ht="12.75">
      <c r="A8">
        <v>1</v>
      </c>
      <c r="B8" t="s">
        <v>22</v>
      </c>
      <c r="C8">
        <v>297.24951</v>
      </c>
      <c r="D8">
        <v>0.03</v>
      </c>
      <c r="E8">
        <v>0</v>
      </c>
      <c r="F8">
        <v>101.04078735</v>
      </c>
      <c r="G8">
        <v>0.354516393</v>
      </c>
      <c r="H8">
        <v>0.00100266274</v>
      </c>
      <c r="I8">
        <v>101.03777936</v>
      </c>
      <c r="J8">
        <v>-1.11311126</v>
      </c>
      <c r="K8">
        <v>0</v>
      </c>
      <c r="L8">
        <v>0</v>
      </c>
      <c r="M8">
        <v>0</v>
      </c>
    </row>
    <row r="9" spans="1:13" ht="12.75">
      <c r="A9">
        <v>2</v>
      </c>
      <c r="B9" t="s">
        <v>22</v>
      </c>
      <c r="C9">
        <v>297.40332854</v>
      </c>
      <c r="D9">
        <v>120</v>
      </c>
      <c r="E9">
        <v>0</v>
      </c>
      <c r="F9">
        <v>112.76329983</v>
      </c>
      <c r="G9">
        <v>0.353593117</v>
      </c>
      <c r="H9">
        <v>0.00099737869</v>
      </c>
      <c r="I9">
        <v>100.79475555</v>
      </c>
      <c r="J9">
        <v>10.8754433</v>
      </c>
      <c r="K9">
        <v>0</v>
      </c>
      <c r="L9">
        <v>0</v>
      </c>
      <c r="M9">
        <v>0</v>
      </c>
    </row>
    <row r="10" spans="1:13" ht="12.75">
      <c r="A10">
        <v>3</v>
      </c>
      <c r="B10" t="s">
        <v>22</v>
      </c>
      <c r="C10">
        <v>793.15</v>
      </c>
      <c r="D10">
        <v>110</v>
      </c>
      <c r="E10">
        <v>1</v>
      </c>
      <c r="F10">
        <v>3413.74844123</v>
      </c>
      <c r="G10">
        <v>6.60924155</v>
      </c>
      <c r="H10">
        <v>0.0305751169</v>
      </c>
      <c r="I10">
        <v>3077.42215502</v>
      </c>
      <c r="J10">
        <v>1509.29549001</v>
      </c>
      <c r="K10">
        <v>0</v>
      </c>
      <c r="L10">
        <v>0</v>
      </c>
      <c r="M10">
        <v>0</v>
      </c>
    </row>
    <row r="11" spans="1:13" ht="12.75">
      <c r="A11" t="s">
        <v>1</v>
      </c>
      <c r="B11" t="s">
        <v>22</v>
      </c>
      <c r="C11">
        <v>596.51065</v>
      </c>
      <c r="D11">
        <v>118</v>
      </c>
      <c r="E11">
        <v>0</v>
      </c>
      <c r="F11">
        <v>1483.60914412</v>
      </c>
      <c r="G11">
        <v>3.48418906</v>
      </c>
      <c r="H11">
        <v>0.00151898122</v>
      </c>
      <c r="I11">
        <v>1465.6851657</v>
      </c>
      <c r="J11">
        <v>479.64006506</v>
      </c>
      <c r="K11">
        <v>0</v>
      </c>
      <c r="L11">
        <v>0</v>
      </c>
      <c r="M11">
        <v>0</v>
      </c>
    </row>
    <row r="12" spans="1:13" ht="12.75">
      <c r="A12" t="s">
        <v>2</v>
      </c>
      <c r="B12" t="s">
        <v>22</v>
      </c>
      <c r="C12">
        <v>596.5511</v>
      </c>
      <c r="D12">
        <v>115</v>
      </c>
      <c r="E12">
        <v>1</v>
      </c>
      <c r="F12">
        <v>2714.75383149</v>
      </c>
      <c r="G12">
        <v>5.55566064</v>
      </c>
      <c r="H12">
        <v>0.0153963873</v>
      </c>
      <c r="I12">
        <v>2537.69537744</v>
      </c>
      <c r="J12">
        <v>1113.89021762</v>
      </c>
      <c r="K12">
        <v>0</v>
      </c>
      <c r="L12">
        <v>0</v>
      </c>
      <c r="M12">
        <v>0</v>
      </c>
    </row>
    <row r="13" spans="1:13" ht="12.75">
      <c r="A13">
        <v>4</v>
      </c>
      <c r="B13" t="s">
        <v>22</v>
      </c>
      <c r="C13">
        <v>297.24951187</v>
      </c>
      <c r="D13">
        <v>0.03</v>
      </c>
      <c r="E13">
        <v>0.849717411</v>
      </c>
      <c r="F13">
        <v>2178.29854301</v>
      </c>
      <c r="G13">
        <v>7.34269221</v>
      </c>
      <c r="H13">
        <v>38.80444364</v>
      </c>
      <c r="I13">
        <v>2061.88521209</v>
      </c>
      <c r="J13">
        <v>62.50178351</v>
      </c>
      <c r="K13">
        <v>0</v>
      </c>
      <c r="L13">
        <v>0</v>
      </c>
      <c r="M13">
        <v>0</v>
      </c>
    </row>
    <row r="14" spans="1:13" ht="12.75">
      <c r="A14" t="s">
        <v>24</v>
      </c>
      <c r="B14" t="s">
        <v>25</v>
      </c>
      <c r="C14">
        <v>291.15</v>
      </c>
      <c r="D14">
        <v>20</v>
      </c>
      <c r="E14">
        <v>1</v>
      </c>
      <c r="F14">
        <v>-14.29881705</v>
      </c>
      <c r="G14">
        <v>-1.17391809</v>
      </c>
      <c r="H14">
        <v>0.0657388215</v>
      </c>
      <c r="I14">
        <v>-11.20549109</v>
      </c>
      <c r="J14">
        <v>323.96568153</v>
      </c>
      <c r="K14">
        <v>2078.01043255</v>
      </c>
      <c r="L14">
        <v>1626.43</v>
      </c>
      <c r="M14">
        <v>1.27765132</v>
      </c>
    </row>
    <row r="15" spans="1:13" ht="12.75">
      <c r="A15" t="s">
        <v>26</v>
      </c>
      <c r="B15" t="s">
        <v>27</v>
      </c>
      <c r="C15">
        <v>288.15</v>
      </c>
      <c r="D15">
        <v>1</v>
      </c>
      <c r="E15">
        <v>1</v>
      </c>
      <c r="F15">
        <v>-9.87037072</v>
      </c>
      <c r="G15">
        <v>0.128011156</v>
      </c>
      <c r="H15">
        <v>0.827301151</v>
      </c>
      <c r="I15">
        <v>-7.0423588</v>
      </c>
      <c r="J15">
        <v>-46.75678541</v>
      </c>
      <c r="K15">
        <v>1001.87780889</v>
      </c>
      <c r="L15">
        <v>714.77</v>
      </c>
      <c r="M15">
        <v>1.40167859</v>
      </c>
    </row>
    <row r="16" spans="1:13" ht="12.75">
      <c r="A16" t="s">
        <v>38</v>
      </c>
      <c r="B16" t="s">
        <v>27</v>
      </c>
      <c r="C16">
        <v>715.77148438</v>
      </c>
      <c r="D16">
        <v>16</v>
      </c>
      <c r="E16">
        <v>1</v>
      </c>
      <c r="F16">
        <v>432.84312844</v>
      </c>
      <c r="G16">
        <v>0.268478295</v>
      </c>
      <c r="H16">
        <v>0.128439739</v>
      </c>
      <c r="I16">
        <v>312.89767295</v>
      </c>
      <c r="J16">
        <v>355.48110768</v>
      </c>
      <c r="K16">
        <v>1080.19780889</v>
      </c>
      <c r="L16">
        <v>793.09</v>
      </c>
      <c r="M16">
        <v>1.36201164</v>
      </c>
    </row>
    <row r="17" spans="1:13" ht="12.75">
      <c r="A17" t="s">
        <v>39</v>
      </c>
      <c r="B17" t="s">
        <v>28</v>
      </c>
      <c r="C17">
        <v>1393.15</v>
      </c>
      <c r="D17">
        <v>15.5</v>
      </c>
      <c r="E17">
        <v>1</v>
      </c>
      <c r="F17">
        <v>1258.36353885</v>
      </c>
      <c r="G17">
        <v>1.16174496</v>
      </c>
      <c r="H17">
        <v>0.261145059</v>
      </c>
      <c r="I17">
        <v>940.17155119</v>
      </c>
      <c r="J17">
        <v>923.606728</v>
      </c>
      <c r="K17">
        <v>1258.04648921</v>
      </c>
      <c r="L17">
        <v>967.5</v>
      </c>
      <c r="M17">
        <v>1.30030645</v>
      </c>
    </row>
    <row r="18" spans="1:13" ht="12.75">
      <c r="A18" t="s">
        <v>40</v>
      </c>
      <c r="B18" t="s">
        <v>28</v>
      </c>
      <c r="C18">
        <v>838.26904297</v>
      </c>
      <c r="D18">
        <v>1.3</v>
      </c>
      <c r="E18">
        <v>1</v>
      </c>
      <c r="F18">
        <v>587.24204806</v>
      </c>
      <c r="G18">
        <v>1.26975084</v>
      </c>
      <c r="H18">
        <v>1.87350867</v>
      </c>
      <c r="I18">
        <v>430.2687744</v>
      </c>
      <c r="J18">
        <v>221.36334344</v>
      </c>
      <c r="K18">
        <v>1152.00648921</v>
      </c>
      <c r="L18">
        <v>861.46</v>
      </c>
      <c r="M18">
        <v>1.33727218</v>
      </c>
    </row>
    <row r="19" spans="1:13" ht="12.75">
      <c r="A19" t="s">
        <v>41</v>
      </c>
      <c r="B19" t="s">
        <v>28</v>
      </c>
      <c r="C19">
        <v>758.08114514</v>
      </c>
      <c r="D19">
        <v>1.2</v>
      </c>
      <c r="E19">
        <v>1</v>
      </c>
      <c r="F19">
        <v>495.63680367</v>
      </c>
      <c r="G19">
        <v>1.17815826</v>
      </c>
      <c r="H19">
        <v>1.83548179</v>
      </c>
      <c r="I19">
        <v>361.9618422</v>
      </c>
      <c r="J19">
        <v>156.1505009</v>
      </c>
      <c r="K19">
        <v>1132.63648921</v>
      </c>
      <c r="L19">
        <v>842.09</v>
      </c>
      <c r="M19">
        <v>1.34503021</v>
      </c>
    </row>
    <row r="20" spans="1:13" ht="12.75">
      <c r="A20" t="s">
        <v>42</v>
      </c>
      <c r="B20" t="s">
        <v>28</v>
      </c>
      <c r="C20">
        <v>613.32463361</v>
      </c>
      <c r="D20">
        <v>1.1</v>
      </c>
      <c r="E20">
        <v>1</v>
      </c>
      <c r="F20">
        <v>334.29176839</v>
      </c>
      <c r="G20">
        <v>0.967396183</v>
      </c>
      <c r="H20">
        <v>1.61999381</v>
      </c>
      <c r="I20">
        <v>242.67530313</v>
      </c>
      <c r="J20">
        <v>55.53655837</v>
      </c>
      <c r="K20">
        <v>1096.42648921</v>
      </c>
      <c r="L20">
        <v>805.88</v>
      </c>
      <c r="M20">
        <v>1.36053319</v>
      </c>
    </row>
    <row r="21" spans="1:13" ht="12.75">
      <c r="A21" t="s">
        <v>43</v>
      </c>
      <c r="B21" t="s">
        <v>28</v>
      </c>
      <c r="C21">
        <v>446.35113193</v>
      </c>
      <c r="D21">
        <v>1</v>
      </c>
      <c r="E21">
        <v>1</v>
      </c>
      <c r="F21">
        <v>154.63849661</v>
      </c>
      <c r="G21">
        <v>0.653505031</v>
      </c>
      <c r="H21">
        <v>1.29685754</v>
      </c>
      <c r="I21">
        <v>111.53559606</v>
      </c>
      <c r="J21">
        <v>-33.66897817</v>
      </c>
      <c r="K21">
        <v>1056.34648921</v>
      </c>
      <c r="L21">
        <v>765.8</v>
      </c>
      <c r="M21">
        <v>1.37940257</v>
      </c>
    </row>
    <row r="23" spans="1:2" ht="12.75">
      <c r="A23" t="s">
        <v>44</v>
      </c>
      <c r="B23">
        <v>15</v>
      </c>
    </row>
    <row r="24" spans="1:8" ht="12.75">
      <c r="A24" t="s">
        <v>13</v>
      </c>
      <c r="B24" t="s">
        <v>45</v>
      </c>
      <c r="C24" t="s">
        <v>46</v>
      </c>
      <c r="D24" t="s">
        <v>47</v>
      </c>
      <c r="E24" t="s">
        <v>76</v>
      </c>
      <c r="F24" t="s">
        <v>77</v>
      </c>
      <c r="G24" t="s">
        <v>49</v>
      </c>
      <c r="H24" t="s">
        <v>32</v>
      </c>
    </row>
    <row r="25" spans="1:8" ht="12.75">
      <c r="A25" t="s">
        <v>141</v>
      </c>
      <c r="B25" t="s">
        <v>42</v>
      </c>
      <c r="C25" t="s">
        <v>43</v>
      </c>
      <c r="D25" t="s">
        <v>82</v>
      </c>
      <c r="E25">
        <v>-1370.84584431</v>
      </c>
      <c r="F25">
        <v>-680.68361822</v>
      </c>
      <c r="G25" t="s">
        <v>50</v>
      </c>
      <c r="H25">
        <v>7.63050865</v>
      </c>
    </row>
    <row r="26" spans="1:8" ht="12.75">
      <c r="A26" t="s">
        <v>142</v>
      </c>
      <c r="B26" t="s">
        <v>41</v>
      </c>
      <c r="C26" t="s">
        <v>42</v>
      </c>
      <c r="D26" t="s">
        <v>82</v>
      </c>
      <c r="E26">
        <v>-1231.1446873</v>
      </c>
      <c r="F26">
        <v>-767.73555877</v>
      </c>
      <c r="G26" t="s">
        <v>50</v>
      </c>
      <c r="H26">
        <v>7.63050865</v>
      </c>
    </row>
    <row r="27" spans="1:8" ht="12.75">
      <c r="A27" t="s">
        <v>143</v>
      </c>
      <c r="B27" t="s">
        <v>40</v>
      </c>
      <c r="C27" t="s">
        <v>41</v>
      </c>
      <c r="D27" t="s">
        <v>82</v>
      </c>
      <c r="E27">
        <v>-698.99460974</v>
      </c>
      <c r="F27">
        <v>-497.60715908</v>
      </c>
      <c r="G27" t="s">
        <v>50</v>
      </c>
      <c r="H27">
        <v>7.63050865</v>
      </c>
    </row>
    <row r="28" spans="1:8" ht="12.75">
      <c r="A28" t="s">
        <v>79</v>
      </c>
      <c r="B28">
        <v>1</v>
      </c>
      <c r="C28">
        <v>2</v>
      </c>
      <c r="D28" t="s">
        <v>29</v>
      </c>
      <c r="E28">
        <v>11.72251248</v>
      </c>
      <c r="F28">
        <v>11.98855457</v>
      </c>
      <c r="G28" t="s">
        <v>51</v>
      </c>
      <c r="H28">
        <v>1</v>
      </c>
    </row>
    <row r="29" spans="1:8" ht="12.75">
      <c r="A29" t="s">
        <v>52</v>
      </c>
      <c r="B29">
        <v>3</v>
      </c>
      <c r="C29">
        <v>4</v>
      </c>
      <c r="D29" t="s">
        <v>31</v>
      </c>
      <c r="E29">
        <v>-1235.44989822</v>
      </c>
      <c r="F29">
        <v>-1446.7937065</v>
      </c>
      <c r="G29" t="s">
        <v>51</v>
      </c>
      <c r="H29">
        <v>1</v>
      </c>
    </row>
    <row r="30" spans="1:8" ht="12.75">
      <c r="A30" t="s">
        <v>53</v>
      </c>
      <c r="B30">
        <v>4</v>
      </c>
      <c r="C30">
        <v>1</v>
      </c>
      <c r="D30" t="s">
        <v>82</v>
      </c>
      <c r="E30">
        <v>-2077.25775152</v>
      </c>
      <c r="F30">
        <v>-63.61489465</v>
      </c>
      <c r="G30" t="s">
        <v>50</v>
      </c>
      <c r="H30">
        <v>1</v>
      </c>
    </row>
    <row r="31" spans="1:8" ht="12.75">
      <c r="A31" t="s">
        <v>83</v>
      </c>
      <c r="B31">
        <v>2</v>
      </c>
      <c r="C31" t="s">
        <v>1</v>
      </c>
      <c r="D31" t="s">
        <v>82</v>
      </c>
      <c r="E31">
        <v>1370.84584429</v>
      </c>
      <c r="F31">
        <v>468.76462176</v>
      </c>
      <c r="G31" t="s">
        <v>50</v>
      </c>
      <c r="H31">
        <v>1</v>
      </c>
    </row>
    <row r="32" spans="1:8" ht="12.75">
      <c r="A32" t="s">
        <v>86</v>
      </c>
      <c r="B32" t="s">
        <v>2</v>
      </c>
      <c r="C32">
        <v>3</v>
      </c>
      <c r="D32" t="s">
        <v>82</v>
      </c>
      <c r="E32">
        <v>698.99460974</v>
      </c>
      <c r="F32">
        <v>395.40527239</v>
      </c>
      <c r="G32" t="s">
        <v>50</v>
      </c>
      <c r="H32">
        <v>1</v>
      </c>
    </row>
    <row r="33" spans="1:8" ht="12.75">
      <c r="A33" t="s">
        <v>87</v>
      </c>
      <c r="B33" t="s">
        <v>1</v>
      </c>
      <c r="C33" t="s">
        <v>2</v>
      </c>
      <c r="D33" t="s">
        <v>82</v>
      </c>
      <c r="E33">
        <v>1231.14468737</v>
      </c>
      <c r="F33">
        <v>634.25015256</v>
      </c>
      <c r="G33" t="s">
        <v>50</v>
      </c>
      <c r="H33">
        <v>1</v>
      </c>
    </row>
    <row r="34" spans="1:8" ht="12.75">
      <c r="A34" t="s">
        <v>144</v>
      </c>
      <c r="B34" t="s">
        <v>26</v>
      </c>
      <c r="C34" t="s">
        <v>38</v>
      </c>
      <c r="D34" t="s">
        <v>29</v>
      </c>
      <c r="E34">
        <v>3320.35124367</v>
      </c>
      <c r="F34">
        <v>3016.78419815</v>
      </c>
      <c r="G34" t="s">
        <v>51</v>
      </c>
      <c r="H34">
        <v>7.5</v>
      </c>
    </row>
    <row r="35" spans="1:8" ht="12.75">
      <c r="A35" t="s">
        <v>145</v>
      </c>
      <c r="B35" t="s">
        <v>39</v>
      </c>
      <c r="C35" t="s">
        <v>40</v>
      </c>
      <c r="D35" t="s">
        <v>31</v>
      </c>
      <c r="E35">
        <v>-5120.99834062</v>
      </c>
      <c r="F35">
        <v>-5358.47422032</v>
      </c>
      <c r="G35" t="s">
        <v>51</v>
      </c>
      <c r="H35">
        <v>7.63050865</v>
      </c>
    </row>
    <row r="36" spans="1:8" ht="12.75">
      <c r="A36" t="s">
        <v>94</v>
      </c>
      <c r="B36" t="s">
        <v>38</v>
      </c>
      <c r="C36" t="s">
        <v>39</v>
      </c>
      <c r="D36" t="s">
        <v>30</v>
      </c>
      <c r="E36">
        <v>6355.63040882</v>
      </c>
      <c r="F36">
        <v>4381.48082269</v>
      </c>
      <c r="G36" t="s">
        <v>54</v>
      </c>
      <c r="H36">
        <v>7.63050865</v>
      </c>
    </row>
    <row r="39" spans="1:12" ht="12.75">
      <c r="A39" s="1"/>
      <c r="B39" s="7" t="s">
        <v>35</v>
      </c>
      <c r="C39" s="5"/>
      <c r="D39" s="6"/>
      <c r="E39" s="5"/>
      <c r="F39" s="7" t="s">
        <v>3</v>
      </c>
      <c r="G39" s="1"/>
      <c r="L39" s="1"/>
    </row>
    <row r="40" spans="2:12" ht="12.75">
      <c r="B40" s="1"/>
      <c r="C40" s="1"/>
      <c r="D40" s="1"/>
      <c r="F40" s="1"/>
      <c r="G40" s="1"/>
      <c r="H40" s="1"/>
      <c r="L40" s="1"/>
    </row>
    <row r="41" spans="1:9" ht="12.75">
      <c r="A41" s="18" t="s">
        <v>4</v>
      </c>
      <c r="B41" s="19" t="s">
        <v>7</v>
      </c>
      <c r="C41" s="43" t="s">
        <v>5</v>
      </c>
      <c r="D41" s="12" t="s">
        <v>6</v>
      </c>
      <c r="E41" s="13" t="s">
        <v>0</v>
      </c>
      <c r="F41" s="12" t="s">
        <v>8</v>
      </c>
      <c r="G41" s="25" t="s">
        <v>9</v>
      </c>
      <c r="H41" s="26" t="s">
        <v>10</v>
      </c>
      <c r="I41" s="27" t="s">
        <v>33</v>
      </c>
    </row>
    <row r="42" spans="1:9" ht="12.75">
      <c r="A42" s="20" t="str">
        <f aca="true" t="shared" si="0" ref="A42:A53">A25</f>
        <v>HRSG 2</v>
      </c>
      <c r="B42" s="21">
        <f aca="true" t="shared" si="1" ref="B42:B53">E25</f>
        <v>-1370.84584431</v>
      </c>
      <c r="C42" s="9"/>
      <c r="D42" s="14">
        <f>B42</f>
        <v>-1370.84584431</v>
      </c>
      <c r="E42" s="15"/>
      <c r="F42" s="15"/>
      <c r="G42" s="28">
        <f aca="true" t="shared" si="2" ref="G42:G53">F25</f>
        <v>-680.68361822</v>
      </c>
      <c r="H42" s="29">
        <f>-G48-G42</f>
        <v>211.91899645999996</v>
      </c>
      <c r="I42" s="54">
        <f aca="true" t="shared" si="3" ref="I42:I54">H42/$H$56</f>
        <v>0.060645267042109506</v>
      </c>
    </row>
    <row r="43" spans="1:9" ht="12.75">
      <c r="A43" s="20" t="str">
        <f t="shared" si="0"/>
        <v>HRSG 1</v>
      </c>
      <c r="B43" s="21">
        <f t="shared" si="1"/>
        <v>-1231.1446873</v>
      </c>
      <c r="C43" s="9"/>
      <c r="D43" s="14">
        <f>B43</f>
        <v>-1231.1446873</v>
      </c>
      <c r="E43" s="15"/>
      <c r="F43" s="15"/>
      <c r="G43" s="28">
        <f t="shared" si="2"/>
        <v>-767.73555877</v>
      </c>
      <c r="H43" s="29">
        <f>-G50-G43</f>
        <v>133.48540621000006</v>
      </c>
      <c r="I43" s="54">
        <f t="shared" si="3"/>
        <v>0.03819977557961827</v>
      </c>
    </row>
    <row r="44" spans="1:9" ht="12.75">
      <c r="A44" s="20" t="str">
        <f t="shared" si="0"/>
        <v>HRSG 0</v>
      </c>
      <c r="B44" s="21">
        <f t="shared" si="1"/>
        <v>-698.99460974</v>
      </c>
      <c r="C44" s="9"/>
      <c r="D44" s="14">
        <f>B44</f>
        <v>-698.99460974</v>
      </c>
      <c r="E44" s="15"/>
      <c r="F44" s="15"/>
      <c r="G44" s="28">
        <f t="shared" si="2"/>
        <v>-497.60715908</v>
      </c>
      <c r="H44" s="29">
        <f>-G49-G44</f>
        <v>102.20188668999998</v>
      </c>
      <c r="I44" s="54">
        <f t="shared" si="3"/>
        <v>0.029247310595359295</v>
      </c>
    </row>
    <row r="45" spans="1:9" ht="12.75">
      <c r="A45" s="20" t="str">
        <f t="shared" si="0"/>
        <v>compression liquide</v>
      </c>
      <c r="B45" s="21">
        <f t="shared" si="1"/>
        <v>11.72251248</v>
      </c>
      <c r="C45" s="8">
        <f>B45</f>
        <v>11.72251248</v>
      </c>
      <c r="D45" s="14"/>
      <c r="E45" s="15"/>
      <c r="F45" s="15"/>
      <c r="G45" s="28">
        <f t="shared" si="2"/>
        <v>11.98855457</v>
      </c>
      <c r="H45" s="29">
        <f aca="true" t="shared" si="4" ref="H45:H53">C45+F45-G45</f>
        <v>-0.2660420899999991</v>
      </c>
      <c r="I45" s="54">
        <f t="shared" si="3"/>
        <v>-7.613377687703533E-05</v>
      </c>
    </row>
    <row r="46" spans="1:9" ht="12.75">
      <c r="A46" s="20" t="str">
        <f t="shared" si="0"/>
        <v>turbine</v>
      </c>
      <c r="B46" s="22">
        <f t="shared" si="1"/>
        <v>-1235.44989822</v>
      </c>
      <c r="C46" s="8">
        <f>B46</f>
        <v>-1235.44989822</v>
      </c>
      <c r="D46" s="14"/>
      <c r="E46" s="15"/>
      <c r="F46" s="15"/>
      <c r="G46" s="28">
        <f t="shared" si="2"/>
        <v>-1446.7937065</v>
      </c>
      <c r="H46" s="29">
        <f t="shared" si="4"/>
        <v>211.34380828000008</v>
      </c>
      <c r="I46" s="54">
        <f t="shared" si="3"/>
        <v>0.060480664333724454</v>
      </c>
    </row>
    <row r="47" spans="1:9" ht="12.75">
      <c r="A47" s="20" t="str">
        <f t="shared" si="0"/>
        <v>condenseur</v>
      </c>
      <c r="B47" s="21">
        <f t="shared" si="1"/>
        <v>-2077.25775152</v>
      </c>
      <c r="C47" s="9"/>
      <c r="D47" s="14">
        <f>B47</f>
        <v>-2077.25775152</v>
      </c>
      <c r="E47" s="15">
        <v>288.15</v>
      </c>
      <c r="F47" s="15"/>
      <c r="G47" s="28">
        <f t="shared" si="2"/>
        <v>-63.61489465</v>
      </c>
      <c r="H47" s="29">
        <f t="shared" si="4"/>
        <v>63.61489465</v>
      </c>
      <c r="I47" s="54">
        <f t="shared" si="3"/>
        <v>0.018204796824965647</v>
      </c>
    </row>
    <row r="48" spans="1:9" ht="12.75">
      <c r="A48" s="20" t="str">
        <f t="shared" si="0"/>
        <v>économiseur</v>
      </c>
      <c r="B48" s="22">
        <f t="shared" si="1"/>
        <v>1370.84584429</v>
      </c>
      <c r="C48" s="9"/>
      <c r="D48" s="14">
        <f>B48</f>
        <v>1370.84584429</v>
      </c>
      <c r="E48" s="15"/>
      <c r="F48" s="15"/>
      <c r="G48" s="28">
        <f t="shared" si="2"/>
        <v>468.76462176</v>
      </c>
      <c r="H48" s="15"/>
      <c r="I48" s="54">
        <f t="shared" si="3"/>
        <v>0</v>
      </c>
    </row>
    <row r="49" spans="1:9" ht="12.75">
      <c r="A49" s="20" t="str">
        <f t="shared" si="0"/>
        <v>surchauffeur</v>
      </c>
      <c r="B49" s="22">
        <f t="shared" si="1"/>
        <v>698.99460974</v>
      </c>
      <c r="C49" s="9"/>
      <c r="D49" s="14">
        <f>B49</f>
        <v>698.99460974</v>
      </c>
      <c r="E49" s="15"/>
      <c r="F49" s="15"/>
      <c r="G49" s="28">
        <f t="shared" si="2"/>
        <v>395.40527239</v>
      </c>
      <c r="H49" s="15"/>
      <c r="I49" s="54">
        <f t="shared" si="3"/>
        <v>0</v>
      </c>
    </row>
    <row r="50" spans="1:9" ht="12.75">
      <c r="A50" s="20" t="str">
        <f t="shared" si="0"/>
        <v>vaporiseur</v>
      </c>
      <c r="B50" s="22">
        <f t="shared" si="1"/>
        <v>1231.14468737</v>
      </c>
      <c r="C50" s="9"/>
      <c r="D50" s="14">
        <f>B50</f>
        <v>1231.14468737</v>
      </c>
      <c r="E50" s="15"/>
      <c r="F50" s="15"/>
      <c r="G50" s="28">
        <f t="shared" si="2"/>
        <v>634.25015256</v>
      </c>
      <c r="H50" s="15"/>
      <c r="I50" s="54">
        <f t="shared" si="3"/>
        <v>0</v>
      </c>
    </row>
    <row r="51" spans="1:9" ht="12.75">
      <c r="A51" s="20" t="str">
        <f t="shared" si="0"/>
        <v>compresseur air</v>
      </c>
      <c r="B51" s="22">
        <f t="shared" si="1"/>
        <v>3320.35124367</v>
      </c>
      <c r="C51" s="8">
        <f>B51</f>
        <v>3320.35124367</v>
      </c>
      <c r="D51" s="14"/>
      <c r="E51" s="15"/>
      <c r="F51" s="15"/>
      <c r="G51" s="28">
        <f t="shared" si="2"/>
        <v>3016.78419815</v>
      </c>
      <c r="H51" s="29">
        <f t="shared" si="4"/>
        <v>303.56704551999974</v>
      </c>
      <c r="I51" s="54">
        <f t="shared" si="3"/>
        <v>0.08687236561267642</v>
      </c>
    </row>
    <row r="52" spans="1:9" ht="12.75">
      <c r="A52" s="20" t="str">
        <f t="shared" si="0"/>
        <v>turbine gaz</v>
      </c>
      <c r="B52" s="22">
        <f t="shared" si="1"/>
        <v>-5120.99834062</v>
      </c>
      <c r="C52" s="8">
        <f>B52</f>
        <v>-5120.99834062</v>
      </c>
      <c r="D52" s="14"/>
      <c r="E52" s="15"/>
      <c r="F52" s="15"/>
      <c r="G52" s="28">
        <f t="shared" si="2"/>
        <v>-5358.47422032</v>
      </c>
      <c r="H52" s="29">
        <f t="shared" si="4"/>
        <v>237.4758797000004</v>
      </c>
      <c r="I52" s="54">
        <f t="shared" si="3"/>
        <v>0.0679589295015596</v>
      </c>
    </row>
    <row r="53" spans="1:9" ht="12.75">
      <c r="A53" s="20" t="str">
        <f t="shared" si="0"/>
        <v>chambre de combustion</v>
      </c>
      <c r="B53" s="22">
        <f t="shared" si="1"/>
        <v>6355.63040882</v>
      </c>
      <c r="C53" s="9"/>
      <c r="D53" s="14">
        <f>B53</f>
        <v>6355.63040882</v>
      </c>
      <c r="E53" s="17"/>
      <c r="F53" s="16">
        <f>D53</f>
        <v>6355.63040882</v>
      </c>
      <c r="G53" s="28">
        <f t="shared" si="2"/>
        <v>4381.48082269</v>
      </c>
      <c r="H53" s="29">
        <f t="shared" si="4"/>
        <v>1974.14958613</v>
      </c>
      <c r="I53" s="54">
        <f t="shared" si="3"/>
        <v>0.5649461861929951</v>
      </c>
    </row>
    <row r="54" spans="1:12" ht="12.75">
      <c r="A54" s="20" t="s">
        <v>95</v>
      </c>
      <c r="B54" s="22"/>
      <c r="C54" s="9"/>
      <c r="D54" s="10"/>
      <c r="E54" s="9"/>
      <c r="F54" s="11"/>
      <c r="G54" s="28">
        <f>H35*J21</f>
        <v>-256.9114291628462</v>
      </c>
      <c r="H54" s="29">
        <f>C54+F54-G54</f>
        <v>256.9114291628462</v>
      </c>
      <c r="I54" s="54">
        <f t="shared" si="3"/>
        <v>0.07352083809386878</v>
      </c>
      <c r="J54" s="2"/>
      <c r="L54" s="1"/>
    </row>
    <row r="55" spans="1:12" ht="12.75">
      <c r="A55" s="20"/>
      <c r="B55" s="22"/>
      <c r="C55" s="9"/>
      <c r="D55" s="10"/>
      <c r="E55" s="9"/>
      <c r="F55" s="11"/>
      <c r="G55" s="28">
        <f>-H34*J15</f>
        <v>350.675890575</v>
      </c>
      <c r="H55" s="29"/>
      <c r="I55" s="54"/>
      <c r="J55" s="2"/>
      <c r="L55" s="1"/>
    </row>
    <row r="56" spans="1:12" ht="12.75">
      <c r="A56" s="23" t="s">
        <v>11</v>
      </c>
      <c r="B56" s="24">
        <f>SUM(B42:B55)</f>
        <v>1253.9981746599997</v>
      </c>
      <c r="C56" s="4">
        <f>SUM(C42:C55)</f>
        <v>-3024.37448269</v>
      </c>
      <c r="D56" s="4">
        <f>SUM(D42:D55)</f>
        <v>4278.37265735</v>
      </c>
      <c r="E56" s="1"/>
      <c r="G56" s="28">
        <f>SUM(G42:G55)</f>
        <v>187.52892599215477</v>
      </c>
      <c r="H56" s="30">
        <f>SUM(H42:H55)</f>
        <v>3494.4028907128463</v>
      </c>
      <c r="I56" s="55">
        <f>SUM(I42:I55)</f>
        <v>1</v>
      </c>
      <c r="L56" s="1"/>
    </row>
    <row r="57" spans="1:12" ht="12.75">
      <c r="A57" s="44"/>
      <c r="B57" s="46"/>
      <c r="C57" s="48"/>
      <c r="D57" s="31"/>
      <c r="E57" s="32" t="s">
        <v>23</v>
      </c>
      <c r="F57" s="32"/>
      <c r="G57" s="33">
        <f>SUM(F42:F55)</f>
        <v>6355.63040882</v>
      </c>
      <c r="H57" s="1"/>
      <c r="I57" s="2"/>
      <c r="J57" s="2"/>
      <c r="L57" s="1"/>
    </row>
    <row r="58" spans="1:8" ht="12.75">
      <c r="A58" s="34"/>
      <c r="B58" s="38"/>
      <c r="C58" s="39"/>
      <c r="D58" s="35"/>
      <c r="E58" s="36" t="s">
        <v>34</v>
      </c>
      <c r="F58" s="36"/>
      <c r="G58" s="37">
        <v>0</v>
      </c>
      <c r="H58" s="1"/>
    </row>
    <row r="59" spans="1:9" ht="12">
      <c r="A59" s="34"/>
      <c r="B59" s="38"/>
      <c r="C59" s="39"/>
      <c r="D59" s="38"/>
      <c r="E59" s="38"/>
      <c r="F59" s="38"/>
      <c r="G59" s="39"/>
      <c r="I59" s="3"/>
    </row>
    <row r="60" spans="1:9" ht="12">
      <c r="A60" s="45" t="s">
        <v>146</v>
      </c>
      <c r="B60" s="47"/>
      <c r="C60" s="49">
        <f>ABS(C56)/(D56-D47)</f>
        <v>0.4758575134370847</v>
      </c>
      <c r="D60" s="40" t="s">
        <v>12</v>
      </c>
      <c r="E60" s="41"/>
      <c r="F60" s="56">
        <f>1-(H56)/(G58+G57)</f>
        <v>0.45018783882343083</v>
      </c>
      <c r="G60" s="42"/>
      <c r="I60" s="3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65">
      <selection activeCell="F97" sqref="F97"/>
    </sheetView>
  </sheetViews>
  <sheetFormatPr defaultColWidth="11.00390625" defaultRowHeight="12.75"/>
  <cols>
    <col min="1" max="1" width="19.625" style="0" customWidth="1"/>
    <col min="9" max="9" width="17.875" style="0" customWidth="1"/>
  </cols>
  <sheetData>
    <row r="1" ht="12.75">
      <c r="A1" t="s">
        <v>88</v>
      </c>
    </row>
    <row r="2" spans="1:4" ht="12.75">
      <c r="A2" t="s">
        <v>89</v>
      </c>
      <c r="B2" t="s">
        <v>90</v>
      </c>
      <c r="C2" t="s">
        <v>91</v>
      </c>
      <c r="D2" t="s">
        <v>68</v>
      </c>
    </row>
    <row r="3" spans="1:4" ht="12.75">
      <c r="A3">
        <v>0.599745</v>
      </c>
      <c r="B3">
        <v>98810.65</v>
      </c>
      <c r="C3">
        <v>59261.15</v>
      </c>
      <c r="D3">
        <v>288.15</v>
      </c>
    </row>
    <row r="6" spans="1:2" ht="12.75">
      <c r="A6" t="s">
        <v>92</v>
      </c>
      <c r="B6">
        <v>27</v>
      </c>
    </row>
    <row r="7" spans="1:13" ht="12.7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55</v>
      </c>
      <c r="K7" t="s">
        <v>56</v>
      </c>
      <c r="L7" t="s">
        <v>36</v>
      </c>
      <c r="M7" t="s">
        <v>37</v>
      </c>
    </row>
    <row r="8" spans="1:13" ht="12.75">
      <c r="A8" t="s">
        <v>99</v>
      </c>
      <c r="B8" t="s">
        <v>22</v>
      </c>
      <c r="C8">
        <v>297.3300301</v>
      </c>
      <c r="D8">
        <v>5</v>
      </c>
      <c r="E8">
        <v>0</v>
      </c>
      <c r="F8">
        <v>101.83850604</v>
      </c>
      <c r="G8">
        <v>0.355523688</v>
      </c>
      <c r="H8">
        <v>0.00100245851</v>
      </c>
      <c r="I8">
        <v>101.33727678</v>
      </c>
      <c r="J8">
        <v>-0.605644662</v>
      </c>
      <c r="K8">
        <v>0</v>
      </c>
      <c r="L8">
        <v>0</v>
      </c>
      <c r="M8">
        <v>0</v>
      </c>
    </row>
    <row r="9" spans="1:13" ht="12.75">
      <c r="A9" t="s">
        <v>100</v>
      </c>
      <c r="B9" t="s">
        <v>22</v>
      </c>
      <c r="C9">
        <v>424.99395</v>
      </c>
      <c r="D9">
        <v>5</v>
      </c>
      <c r="E9">
        <v>0</v>
      </c>
      <c r="F9">
        <v>640.13498019</v>
      </c>
      <c r="G9">
        <v>1.86051666</v>
      </c>
      <c r="H9">
        <v>0.00109283843</v>
      </c>
      <c r="I9">
        <v>639.58856098</v>
      </c>
      <c r="J9">
        <v>104.02710387</v>
      </c>
      <c r="K9">
        <v>0</v>
      </c>
      <c r="L9">
        <v>0</v>
      </c>
      <c r="M9">
        <v>0</v>
      </c>
    </row>
    <row r="10" spans="1:13" ht="12.75">
      <c r="A10" t="s">
        <v>101</v>
      </c>
      <c r="B10" t="s">
        <v>22</v>
      </c>
      <c r="C10">
        <v>424.99395</v>
      </c>
      <c r="D10">
        <v>5</v>
      </c>
      <c r="E10">
        <v>1</v>
      </c>
      <c r="F10">
        <v>2747.55400122</v>
      </c>
      <c r="G10">
        <v>6.81934264</v>
      </c>
      <c r="H10">
        <v>0.374676418</v>
      </c>
      <c r="I10">
        <v>2560.21579225</v>
      </c>
      <c r="J10">
        <v>782.56041849</v>
      </c>
      <c r="K10">
        <v>0</v>
      </c>
      <c r="L10">
        <v>0</v>
      </c>
      <c r="M10">
        <v>0</v>
      </c>
    </row>
    <row r="11" spans="1:13" ht="12.75">
      <c r="A11" t="s">
        <v>102</v>
      </c>
      <c r="B11" t="s">
        <v>22</v>
      </c>
      <c r="C11">
        <v>416.77001773</v>
      </c>
      <c r="D11">
        <v>100</v>
      </c>
      <c r="E11">
        <v>0</v>
      </c>
      <c r="F11">
        <v>610.85213562</v>
      </c>
      <c r="G11">
        <v>1.76644668</v>
      </c>
      <c r="H11">
        <v>0.00107761106</v>
      </c>
      <c r="I11">
        <v>600.07602507</v>
      </c>
      <c r="J11">
        <v>101.85052444</v>
      </c>
      <c r="K11">
        <v>0</v>
      </c>
      <c r="L11">
        <v>0</v>
      </c>
      <c r="M11">
        <v>0</v>
      </c>
    </row>
    <row r="12" spans="1:13" ht="12.75">
      <c r="A12" t="s">
        <v>103</v>
      </c>
      <c r="B12" t="s">
        <v>22</v>
      </c>
      <c r="C12">
        <v>584.1108</v>
      </c>
      <c r="D12">
        <v>100</v>
      </c>
      <c r="E12">
        <v>0</v>
      </c>
      <c r="F12">
        <v>1408.03570416</v>
      </c>
      <c r="G12">
        <v>3.3607013</v>
      </c>
      <c r="H12">
        <v>0.00145256052</v>
      </c>
      <c r="I12">
        <v>1393.51009895</v>
      </c>
      <c r="J12">
        <v>439.64962585</v>
      </c>
      <c r="K12">
        <v>0</v>
      </c>
      <c r="L12">
        <v>0</v>
      </c>
      <c r="M12">
        <v>0</v>
      </c>
    </row>
    <row r="13" spans="1:13" ht="12.75">
      <c r="A13" t="s">
        <v>104</v>
      </c>
      <c r="B13" t="s">
        <v>22</v>
      </c>
      <c r="C13">
        <v>584.1108</v>
      </c>
      <c r="D13">
        <v>100</v>
      </c>
      <c r="E13">
        <v>1</v>
      </c>
      <c r="F13">
        <v>2727.72454733</v>
      </c>
      <c r="G13">
        <v>5.61995785</v>
      </c>
      <c r="H13">
        <v>0.0180413582</v>
      </c>
      <c r="I13">
        <v>2547.31096581</v>
      </c>
      <c r="J13">
        <v>1108.3336929</v>
      </c>
      <c r="K13">
        <v>0</v>
      </c>
      <c r="L13">
        <v>0</v>
      </c>
      <c r="M13">
        <v>0</v>
      </c>
    </row>
    <row r="14" spans="1:13" ht="12.75">
      <c r="A14" t="s">
        <v>105</v>
      </c>
      <c r="B14" t="s">
        <v>22</v>
      </c>
      <c r="C14">
        <v>723.15</v>
      </c>
      <c r="D14">
        <v>100</v>
      </c>
      <c r="E14">
        <v>1</v>
      </c>
      <c r="F14">
        <v>3243.61216549</v>
      </c>
      <c r="G14">
        <v>6.42442931</v>
      </c>
      <c r="H14">
        <v>0.02974196</v>
      </c>
      <c r="I14">
        <v>2946.19256574</v>
      </c>
      <c r="J14">
        <v>1392.41286072</v>
      </c>
      <c r="K14">
        <v>0</v>
      </c>
      <c r="L14">
        <v>0</v>
      </c>
      <c r="M14">
        <v>0</v>
      </c>
    </row>
    <row r="15" spans="1:13" ht="12.75">
      <c r="A15" t="s">
        <v>106</v>
      </c>
      <c r="B15" t="s">
        <v>22</v>
      </c>
      <c r="C15">
        <v>297.24951187</v>
      </c>
      <c r="D15">
        <v>0.03</v>
      </c>
      <c r="E15">
        <v>0.820176902</v>
      </c>
      <c r="F15">
        <v>2106.08247383</v>
      </c>
      <c r="G15">
        <v>7.09974759</v>
      </c>
      <c r="H15">
        <v>37.45543821</v>
      </c>
      <c r="I15">
        <v>1993.71615919</v>
      </c>
      <c r="J15">
        <v>60.29020547</v>
      </c>
      <c r="K15">
        <v>0</v>
      </c>
      <c r="L15">
        <v>0</v>
      </c>
      <c r="M15">
        <v>0</v>
      </c>
    </row>
    <row r="16" spans="1:13" ht="12.75">
      <c r="A16" t="s">
        <v>107</v>
      </c>
      <c r="B16" t="s">
        <v>28</v>
      </c>
      <c r="C16">
        <v>502.84554708</v>
      </c>
      <c r="D16">
        <v>1</v>
      </c>
      <c r="E16">
        <v>1</v>
      </c>
      <c r="F16">
        <v>216.11601811</v>
      </c>
      <c r="G16">
        <v>0.792019887</v>
      </c>
      <c r="H16">
        <v>1.46468682</v>
      </c>
      <c r="I16">
        <v>156.44867601</v>
      </c>
      <c r="J16">
        <v>-12.10451219</v>
      </c>
      <c r="K16">
        <v>1076.97966386</v>
      </c>
      <c r="L16">
        <v>785.7</v>
      </c>
      <c r="M16">
        <v>1.37072631</v>
      </c>
    </row>
    <row r="17" spans="1:13" ht="12.75">
      <c r="A17" t="s">
        <v>108</v>
      </c>
      <c r="B17" t="s">
        <v>109</v>
      </c>
      <c r="C17">
        <v>361.9301796</v>
      </c>
      <c r="D17">
        <v>1</v>
      </c>
      <c r="E17">
        <v>1</v>
      </c>
      <c r="F17">
        <v>66.50429708</v>
      </c>
      <c r="G17">
        <v>0.441291324</v>
      </c>
      <c r="H17">
        <v>1.05360539</v>
      </c>
      <c r="I17">
        <v>47.89375123</v>
      </c>
      <c r="J17">
        <v>-60.65379787</v>
      </c>
      <c r="K17">
        <v>1045.07736059</v>
      </c>
      <c r="L17">
        <v>753.97</v>
      </c>
      <c r="M17">
        <v>1.38609939</v>
      </c>
    </row>
    <row r="18" spans="1:13" ht="12.75">
      <c r="A18" t="s">
        <v>110</v>
      </c>
      <c r="B18" t="s">
        <v>22</v>
      </c>
      <c r="C18">
        <v>297.57133094</v>
      </c>
      <c r="D18">
        <v>100</v>
      </c>
      <c r="E18">
        <v>0</v>
      </c>
      <c r="F18">
        <v>111.62080705</v>
      </c>
      <c r="G18">
        <v>0.356461164</v>
      </c>
      <c r="H18">
        <v>0.000998296791</v>
      </c>
      <c r="I18">
        <v>101.63783914</v>
      </c>
      <c r="J18">
        <v>8.90652257</v>
      </c>
      <c r="K18">
        <v>0</v>
      </c>
      <c r="L18">
        <v>0</v>
      </c>
      <c r="M18">
        <v>0</v>
      </c>
    </row>
    <row r="19" spans="1:13" ht="12.75">
      <c r="A19" t="s">
        <v>111</v>
      </c>
      <c r="B19" t="s">
        <v>22</v>
      </c>
      <c r="C19">
        <v>548.15</v>
      </c>
      <c r="D19">
        <v>5</v>
      </c>
      <c r="E19">
        <v>1</v>
      </c>
      <c r="F19">
        <v>3013.03910747</v>
      </c>
      <c r="G19">
        <v>7.36927406</v>
      </c>
      <c r="H19">
        <v>0.498617495</v>
      </c>
      <c r="I19">
        <v>2763.73036007</v>
      </c>
      <c r="J19">
        <v>889.58278685</v>
      </c>
      <c r="K19">
        <v>0</v>
      </c>
      <c r="L19">
        <v>0</v>
      </c>
      <c r="M19">
        <v>0</v>
      </c>
    </row>
    <row r="20" spans="1:13" ht="12.75">
      <c r="A20" t="s">
        <v>112</v>
      </c>
      <c r="B20" t="s">
        <v>22</v>
      </c>
      <c r="C20">
        <v>297.24951187</v>
      </c>
      <c r="D20">
        <v>0.03</v>
      </c>
      <c r="E20">
        <v>0.903683273</v>
      </c>
      <c r="F20">
        <v>2310.22593801</v>
      </c>
      <c r="G20">
        <v>7.78651379</v>
      </c>
      <c r="H20">
        <v>41.26886429</v>
      </c>
      <c r="I20">
        <v>2186.41934514</v>
      </c>
      <c r="J20">
        <v>66.5419886</v>
      </c>
      <c r="K20">
        <v>0</v>
      </c>
      <c r="L20">
        <v>0</v>
      </c>
      <c r="M20">
        <v>0</v>
      </c>
    </row>
    <row r="21" spans="1:13" ht="12.75">
      <c r="A21" t="s">
        <v>113</v>
      </c>
      <c r="B21" t="s">
        <v>22</v>
      </c>
      <c r="C21">
        <v>297.24951</v>
      </c>
      <c r="D21">
        <v>0.03</v>
      </c>
      <c r="E21">
        <v>0</v>
      </c>
      <c r="F21">
        <v>101.04078735</v>
      </c>
      <c r="G21">
        <v>0.354516393</v>
      </c>
      <c r="H21">
        <v>0.00100266274</v>
      </c>
      <c r="I21">
        <v>101.03777936</v>
      </c>
      <c r="J21">
        <v>-1.11311126</v>
      </c>
      <c r="K21">
        <v>0</v>
      </c>
      <c r="L21">
        <v>0</v>
      </c>
      <c r="M21">
        <v>0</v>
      </c>
    </row>
    <row r="22" spans="1:13" ht="12.75">
      <c r="A22" t="s">
        <v>114</v>
      </c>
      <c r="B22" t="s">
        <v>22</v>
      </c>
      <c r="C22">
        <v>297.24951</v>
      </c>
      <c r="D22">
        <v>0.03</v>
      </c>
      <c r="E22">
        <v>0</v>
      </c>
      <c r="F22">
        <v>101.04078735</v>
      </c>
      <c r="G22">
        <v>0.354516393</v>
      </c>
      <c r="H22">
        <v>0.00100266274</v>
      </c>
      <c r="I22">
        <v>101.03777936</v>
      </c>
      <c r="J22">
        <v>-1.11311126</v>
      </c>
      <c r="K22">
        <v>0</v>
      </c>
      <c r="L22">
        <v>0</v>
      </c>
      <c r="M22">
        <v>0</v>
      </c>
    </row>
    <row r="23" spans="1:13" ht="12.75">
      <c r="A23" t="s">
        <v>115</v>
      </c>
      <c r="B23" t="s">
        <v>28</v>
      </c>
      <c r="C23">
        <v>597.13374976</v>
      </c>
      <c r="D23">
        <v>1</v>
      </c>
      <c r="E23">
        <v>1</v>
      </c>
      <c r="F23">
        <v>318.76844409</v>
      </c>
      <c r="G23">
        <v>0.979065057</v>
      </c>
      <c r="H23">
        <v>1.73932918</v>
      </c>
      <c r="I23">
        <v>231.63686601</v>
      </c>
      <c r="J23">
        <v>36.65084802</v>
      </c>
      <c r="K23">
        <v>1100.64966386</v>
      </c>
      <c r="L23">
        <v>809.37</v>
      </c>
      <c r="M23">
        <v>1.35988443</v>
      </c>
    </row>
    <row r="24" spans="1:13" ht="12.75">
      <c r="A24" t="s">
        <v>116</v>
      </c>
      <c r="B24" t="s">
        <v>28</v>
      </c>
      <c r="C24">
        <v>526.02103225</v>
      </c>
      <c r="D24">
        <v>1</v>
      </c>
      <c r="E24">
        <v>1</v>
      </c>
      <c r="F24">
        <v>241.14122058</v>
      </c>
      <c r="G24">
        <v>0.84067331</v>
      </c>
      <c r="H24">
        <v>1.53219229</v>
      </c>
      <c r="I24">
        <v>174.72333095</v>
      </c>
      <c r="J24">
        <v>-1.09879383</v>
      </c>
      <c r="K24">
        <v>1082.66966386</v>
      </c>
      <c r="L24">
        <v>791.39</v>
      </c>
      <c r="M24">
        <v>1.36806083</v>
      </c>
    </row>
    <row r="25" spans="1:13" ht="12.75">
      <c r="A25" t="s">
        <v>117</v>
      </c>
      <c r="B25" t="s">
        <v>109</v>
      </c>
      <c r="C25">
        <v>434.08114729</v>
      </c>
      <c r="D25">
        <v>1</v>
      </c>
      <c r="E25">
        <v>1</v>
      </c>
      <c r="F25">
        <v>142.40005212</v>
      </c>
      <c r="G25">
        <v>0.632467154</v>
      </c>
      <c r="H25">
        <v>1.26364217</v>
      </c>
      <c r="I25">
        <v>102.7858285</v>
      </c>
      <c r="J25">
        <v>-39.84535825</v>
      </c>
      <c r="K25">
        <v>1059.27736059</v>
      </c>
      <c r="L25">
        <v>768.17</v>
      </c>
      <c r="M25">
        <v>1.37896216</v>
      </c>
    </row>
    <row r="26" spans="1:13" ht="12.75">
      <c r="A26" t="s">
        <v>118</v>
      </c>
      <c r="B26" t="s">
        <v>109</v>
      </c>
      <c r="C26">
        <v>730.90533837</v>
      </c>
      <c r="D26">
        <v>1</v>
      </c>
      <c r="E26">
        <v>1</v>
      </c>
      <c r="F26">
        <v>467.5135804</v>
      </c>
      <c r="G26">
        <v>1.20150989</v>
      </c>
      <c r="H26">
        <v>2.12771924</v>
      </c>
      <c r="I26">
        <v>341.49164996</v>
      </c>
      <c r="J26">
        <v>121.29850636</v>
      </c>
      <c r="K26">
        <v>1132.82736059</v>
      </c>
      <c r="L26">
        <v>841.72</v>
      </c>
      <c r="M26">
        <v>1.34584822</v>
      </c>
    </row>
    <row r="27" spans="1:13" ht="12.75">
      <c r="A27" t="s">
        <v>24</v>
      </c>
      <c r="B27" t="s">
        <v>25</v>
      </c>
      <c r="C27">
        <v>283.15</v>
      </c>
      <c r="D27">
        <v>20</v>
      </c>
      <c r="E27">
        <v>1</v>
      </c>
      <c r="F27">
        <v>-30.83730201</v>
      </c>
      <c r="G27">
        <v>-1.23151573</v>
      </c>
      <c r="H27">
        <v>0.0639324997</v>
      </c>
      <c r="I27">
        <v>-24.13133259</v>
      </c>
      <c r="J27">
        <v>324.02395425</v>
      </c>
      <c r="K27">
        <v>2056.76043255</v>
      </c>
      <c r="L27">
        <v>1605.18</v>
      </c>
      <c r="M27">
        <v>1.28132697</v>
      </c>
    </row>
    <row r="28" spans="1:13" ht="12.75">
      <c r="A28" t="s">
        <v>26</v>
      </c>
      <c r="B28" t="s">
        <v>27</v>
      </c>
      <c r="C28">
        <v>283.15</v>
      </c>
      <c r="D28">
        <v>1</v>
      </c>
      <c r="E28">
        <v>1</v>
      </c>
      <c r="F28">
        <v>-14.87940406</v>
      </c>
      <c r="G28">
        <v>0.11047515</v>
      </c>
      <c r="H28">
        <v>0.812945761</v>
      </c>
      <c r="I28">
        <v>-10.6158531</v>
      </c>
      <c r="J28">
        <v>-46.71281853</v>
      </c>
      <c r="K28">
        <v>1001.73780889</v>
      </c>
      <c r="L28">
        <v>714.63</v>
      </c>
      <c r="M28">
        <v>1.40175729</v>
      </c>
    </row>
    <row r="29" spans="1:13" ht="12.75">
      <c r="A29">
        <v>2</v>
      </c>
      <c r="B29" t="s">
        <v>27</v>
      </c>
      <c r="C29">
        <v>716.87011719</v>
      </c>
      <c r="D29">
        <v>20</v>
      </c>
      <c r="E29">
        <v>1</v>
      </c>
      <c r="F29">
        <v>434.03000044</v>
      </c>
      <c r="G29">
        <v>0.206068939</v>
      </c>
      <c r="H29">
        <v>0.102909504</v>
      </c>
      <c r="I29">
        <v>313.76911888</v>
      </c>
      <c r="J29">
        <v>374.65123553</v>
      </c>
      <c r="K29">
        <v>1080.43780889</v>
      </c>
      <c r="L29">
        <v>793.33</v>
      </c>
      <c r="M29">
        <v>1.36190212</v>
      </c>
    </row>
    <row r="30" spans="1:13" ht="12.75">
      <c r="A30">
        <v>3</v>
      </c>
      <c r="B30" t="s">
        <v>109</v>
      </c>
      <c r="C30">
        <v>1493.15</v>
      </c>
      <c r="D30">
        <v>20</v>
      </c>
      <c r="E30">
        <v>1</v>
      </c>
      <c r="F30">
        <v>1393.84560516</v>
      </c>
      <c r="G30">
        <v>1.19118682</v>
      </c>
      <c r="H30">
        <v>0.217333478</v>
      </c>
      <c r="I30">
        <v>1045.92864315</v>
      </c>
      <c r="J30">
        <v>1050.60512219</v>
      </c>
      <c r="K30">
        <v>1281.28736059</v>
      </c>
      <c r="L30">
        <v>990.18</v>
      </c>
      <c r="M30">
        <v>1.29399439</v>
      </c>
    </row>
    <row r="31" spans="1:13" ht="12.75">
      <c r="A31">
        <v>4</v>
      </c>
      <c r="B31" t="s">
        <v>109</v>
      </c>
      <c r="C31">
        <v>781.94580078</v>
      </c>
      <c r="D31">
        <v>1</v>
      </c>
      <c r="E31">
        <v>1</v>
      </c>
      <c r="F31">
        <v>525.66044925</v>
      </c>
      <c r="G31">
        <v>1.2784048</v>
      </c>
      <c r="H31">
        <v>2.27630178</v>
      </c>
      <c r="I31">
        <v>384.78026451</v>
      </c>
      <c r="J31">
        <v>157.28810628</v>
      </c>
      <c r="K31">
        <v>1145.59736059</v>
      </c>
      <c r="L31">
        <v>854.49</v>
      </c>
      <c r="M31">
        <v>1.34067966</v>
      </c>
    </row>
    <row r="32" spans="1:13" ht="12.75">
      <c r="A32" t="s">
        <v>119</v>
      </c>
      <c r="B32" t="s">
        <v>109</v>
      </c>
      <c r="C32">
        <v>506.0615778</v>
      </c>
      <c r="D32">
        <v>1</v>
      </c>
      <c r="E32">
        <v>1</v>
      </c>
      <c r="F32">
        <v>219.23649019</v>
      </c>
      <c r="G32">
        <v>0.796211951</v>
      </c>
      <c r="H32">
        <v>1.4731825</v>
      </c>
      <c r="I32">
        <v>158.66823344</v>
      </c>
      <c r="J32">
        <v>-10.19198346</v>
      </c>
      <c r="K32">
        <v>1075.93736059</v>
      </c>
      <c r="L32">
        <v>784.83</v>
      </c>
      <c r="M32">
        <v>1.37091773</v>
      </c>
    </row>
    <row r="33" spans="1:13" ht="12.75">
      <c r="A33" t="s">
        <v>120</v>
      </c>
      <c r="B33" t="s">
        <v>109</v>
      </c>
      <c r="C33">
        <v>358.56287548</v>
      </c>
      <c r="D33">
        <v>1</v>
      </c>
      <c r="E33">
        <v>1</v>
      </c>
      <c r="F33">
        <v>62.98616085</v>
      </c>
      <c r="G33">
        <v>0.431525344</v>
      </c>
      <c r="H33">
        <v>1.04380292</v>
      </c>
      <c r="I33">
        <v>45.355862020000004</v>
      </c>
      <c r="J33">
        <v>-61.35786699</v>
      </c>
      <c r="K33">
        <v>1044.50736059</v>
      </c>
      <c r="L33">
        <v>753.4</v>
      </c>
      <c r="M33">
        <v>1.38639151</v>
      </c>
    </row>
    <row r="34" spans="1:13" ht="12.75">
      <c r="A34" t="s">
        <v>121</v>
      </c>
      <c r="B34" t="s">
        <v>109</v>
      </c>
      <c r="C34">
        <v>370.10902795</v>
      </c>
      <c r="D34">
        <v>1</v>
      </c>
      <c r="E34">
        <v>1</v>
      </c>
      <c r="F34">
        <v>75.05765256</v>
      </c>
      <c r="G34">
        <v>0.464660809</v>
      </c>
      <c r="H34">
        <v>1.07741462</v>
      </c>
      <c r="I34">
        <v>54.06618376</v>
      </c>
      <c r="J34">
        <v>-58.83435949</v>
      </c>
      <c r="K34">
        <v>1046.50736059</v>
      </c>
      <c r="L34">
        <v>755.4</v>
      </c>
      <c r="M34">
        <v>1.38536849</v>
      </c>
    </row>
    <row r="36" spans="1:2" ht="12.75">
      <c r="A36" t="s">
        <v>44</v>
      </c>
      <c r="B36">
        <v>30</v>
      </c>
    </row>
    <row r="37" spans="1:8" ht="12.75">
      <c r="A37" t="s">
        <v>13</v>
      </c>
      <c r="B37" t="s">
        <v>45</v>
      </c>
      <c r="C37" t="s">
        <v>46</v>
      </c>
      <c r="D37" t="s">
        <v>47</v>
      </c>
      <c r="E37" t="s">
        <v>76</v>
      </c>
      <c r="F37" t="s">
        <v>77</v>
      </c>
      <c r="G37" t="s">
        <v>49</v>
      </c>
      <c r="H37" t="s">
        <v>32</v>
      </c>
    </row>
    <row r="38" spans="1:8" ht="12.75">
      <c r="A38" t="s">
        <v>122</v>
      </c>
      <c r="B38" t="s">
        <v>112</v>
      </c>
      <c r="C38" t="s">
        <v>113</v>
      </c>
      <c r="D38" t="s">
        <v>82</v>
      </c>
      <c r="E38">
        <v>-8218.16876044</v>
      </c>
      <c r="F38">
        <v>-251.67697148</v>
      </c>
      <c r="G38" t="s">
        <v>50</v>
      </c>
      <c r="H38">
        <v>3.72</v>
      </c>
    </row>
    <row r="39" spans="1:8" ht="12.75">
      <c r="A39" t="s">
        <v>123</v>
      </c>
      <c r="B39" t="s">
        <v>106</v>
      </c>
      <c r="C39" t="s">
        <v>114</v>
      </c>
      <c r="D39" t="s">
        <v>82</v>
      </c>
      <c r="E39">
        <v>-23057.97939444</v>
      </c>
      <c r="F39">
        <v>-706.13814241</v>
      </c>
      <c r="G39" t="s">
        <v>50</v>
      </c>
      <c r="H39">
        <v>11.5</v>
      </c>
    </row>
    <row r="40" spans="1:8" ht="12.75">
      <c r="A40" t="s">
        <v>124</v>
      </c>
      <c r="B40" t="s">
        <v>110</v>
      </c>
      <c r="C40" t="s">
        <v>102</v>
      </c>
      <c r="D40" t="s">
        <v>82</v>
      </c>
      <c r="E40">
        <v>5741.16027879</v>
      </c>
      <c r="F40">
        <v>1068.8560215</v>
      </c>
      <c r="G40" t="s">
        <v>50</v>
      </c>
      <c r="H40">
        <v>11.5</v>
      </c>
    </row>
    <row r="41" spans="1:8" ht="12.75">
      <c r="A41" t="s">
        <v>125</v>
      </c>
      <c r="B41" t="s">
        <v>102</v>
      </c>
      <c r="C41" t="s">
        <v>103</v>
      </c>
      <c r="D41" t="s">
        <v>82</v>
      </c>
      <c r="E41">
        <v>9167.61103818</v>
      </c>
      <c r="F41">
        <v>3884.68966625</v>
      </c>
      <c r="G41" t="s">
        <v>50</v>
      </c>
      <c r="H41">
        <v>11.5</v>
      </c>
    </row>
    <row r="42" spans="1:8" ht="12.75">
      <c r="A42" t="s">
        <v>126</v>
      </c>
      <c r="B42" t="s">
        <v>99</v>
      </c>
      <c r="C42" t="s">
        <v>100</v>
      </c>
      <c r="D42" t="s">
        <v>82</v>
      </c>
      <c r="E42">
        <v>2002.46288391</v>
      </c>
      <c r="F42">
        <v>389.23382453</v>
      </c>
      <c r="G42" t="s">
        <v>50</v>
      </c>
      <c r="H42">
        <v>3.72</v>
      </c>
    </row>
    <row r="43" spans="1:8" ht="12.75">
      <c r="A43" t="s">
        <v>127</v>
      </c>
      <c r="B43" t="s">
        <v>103</v>
      </c>
      <c r="C43" t="s">
        <v>104</v>
      </c>
      <c r="D43" t="s">
        <v>82</v>
      </c>
      <c r="E43">
        <v>15176.42169644</v>
      </c>
      <c r="F43">
        <v>7689.86677113</v>
      </c>
      <c r="G43" t="s">
        <v>50</v>
      </c>
      <c r="H43">
        <v>11.5</v>
      </c>
    </row>
    <row r="44" spans="1:8" ht="12.75">
      <c r="A44" t="s">
        <v>128</v>
      </c>
      <c r="B44" t="s">
        <v>100</v>
      </c>
      <c r="C44" t="s">
        <v>101</v>
      </c>
      <c r="D44" t="s">
        <v>82</v>
      </c>
      <c r="E44">
        <v>7839.59875821</v>
      </c>
      <c r="F44">
        <v>2524.14393042</v>
      </c>
      <c r="G44" t="s">
        <v>50</v>
      </c>
      <c r="H44">
        <v>3.72</v>
      </c>
    </row>
    <row r="45" spans="1:8" ht="12.75">
      <c r="A45" t="s">
        <v>129</v>
      </c>
      <c r="B45" t="s">
        <v>104</v>
      </c>
      <c r="C45" t="s">
        <v>105</v>
      </c>
      <c r="D45" t="s">
        <v>82</v>
      </c>
      <c r="E45">
        <v>5932.70760881</v>
      </c>
      <c r="F45">
        <v>3266.91042993</v>
      </c>
      <c r="G45" t="s">
        <v>50</v>
      </c>
      <c r="H45">
        <v>11.5</v>
      </c>
    </row>
    <row r="46" spans="1:8" ht="12.75">
      <c r="A46" t="s">
        <v>130</v>
      </c>
      <c r="B46" t="s">
        <v>101</v>
      </c>
      <c r="C46" t="s">
        <v>111</v>
      </c>
      <c r="D46" t="s">
        <v>82</v>
      </c>
      <c r="E46">
        <v>987.60459527</v>
      </c>
      <c r="F46">
        <v>398.12321027</v>
      </c>
      <c r="G46" t="s">
        <v>50</v>
      </c>
      <c r="H46">
        <v>3.72</v>
      </c>
    </row>
    <row r="47" spans="1:8" ht="12.75">
      <c r="A47" t="s">
        <v>131</v>
      </c>
      <c r="B47" t="s">
        <v>105</v>
      </c>
      <c r="C47" t="s">
        <v>106</v>
      </c>
      <c r="D47" t="s">
        <v>31</v>
      </c>
      <c r="E47">
        <v>-13081.59145413</v>
      </c>
      <c r="F47">
        <v>-15319.41053546</v>
      </c>
      <c r="G47" t="s">
        <v>51</v>
      </c>
      <c r="H47">
        <v>11.5</v>
      </c>
    </row>
    <row r="48" spans="1:8" ht="12.75">
      <c r="A48" t="s">
        <v>132</v>
      </c>
      <c r="B48" t="s">
        <v>111</v>
      </c>
      <c r="C48" t="s">
        <v>112</v>
      </c>
      <c r="D48" t="s">
        <v>31</v>
      </c>
      <c r="E48">
        <v>-2614.46499042</v>
      </c>
      <c r="F48">
        <v>-3061.71176949</v>
      </c>
      <c r="G48" t="s">
        <v>51</v>
      </c>
      <c r="H48">
        <v>3.72</v>
      </c>
    </row>
    <row r="49" spans="1:8" ht="12.75">
      <c r="A49" t="s">
        <v>133</v>
      </c>
      <c r="B49" t="s">
        <v>113</v>
      </c>
      <c r="C49" t="s">
        <v>99</v>
      </c>
      <c r="D49" t="s">
        <v>29</v>
      </c>
      <c r="E49">
        <v>2.96751346</v>
      </c>
      <c r="F49">
        <v>1.88777576</v>
      </c>
      <c r="G49" t="s">
        <v>51</v>
      </c>
      <c r="H49">
        <v>3.72</v>
      </c>
    </row>
    <row r="50" spans="1:8" ht="12.75">
      <c r="A50" t="s">
        <v>134</v>
      </c>
      <c r="B50" t="s">
        <v>114</v>
      </c>
      <c r="C50" t="s">
        <v>110</v>
      </c>
      <c r="D50" t="s">
        <v>29</v>
      </c>
      <c r="E50">
        <v>121.67022635</v>
      </c>
      <c r="F50">
        <v>115.22578908</v>
      </c>
      <c r="G50" t="s">
        <v>51</v>
      </c>
      <c r="H50">
        <v>11.5</v>
      </c>
    </row>
    <row r="51" spans="1:8" ht="12.75">
      <c r="A51" t="s">
        <v>135</v>
      </c>
      <c r="B51" t="s">
        <v>119</v>
      </c>
      <c r="C51" t="s">
        <v>117</v>
      </c>
      <c r="D51" t="s">
        <v>82</v>
      </c>
      <c r="E51">
        <v>-7839.59875821</v>
      </c>
      <c r="F51">
        <v>-3025.52494421</v>
      </c>
      <c r="G51" t="s">
        <v>50</v>
      </c>
      <c r="H51">
        <v>102.0297</v>
      </c>
    </row>
    <row r="52" spans="1:8" ht="12.75">
      <c r="A52" t="s">
        <v>118</v>
      </c>
      <c r="B52">
        <v>4</v>
      </c>
      <c r="C52" t="s">
        <v>118</v>
      </c>
      <c r="D52" t="s">
        <v>82</v>
      </c>
      <c r="E52">
        <v>-5932.70760881</v>
      </c>
      <c r="F52">
        <v>-3672.00809708</v>
      </c>
      <c r="G52" t="s">
        <v>50</v>
      </c>
      <c r="H52">
        <v>102.0297</v>
      </c>
    </row>
    <row r="53" spans="1:8" ht="12.75">
      <c r="A53" t="s">
        <v>136</v>
      </c>
      <c r="B53" t="s">
        <v>118</v>
      </c>
      <c r="C53" t="s">
        <v>115</v>
      </c>
      <c r="D53" t="s">
        <v>82</v>
      </c>
      <c r="E53">
        <v>-15176.42169645</v>
      </c>
      <c r="F53">
        <v>-8636.57521414</v>
      </c>
      <c r="G53" t="s">
        <v>50</v>
      </c>
      <c r="H53">
        <v>102.0297</v>
      </c>
    </row>
    <row r="54" spans="1:8" ht="12.75">
      <c r="A54" t="s">
        <v>137</v>
      </c>
      <c r="B54" t="s">
        <v>115</v>
      </c>
      <c r="C54" t="s">
        <v>107</v>
      </c>
      <c r="D54" t="s">
        <v>82</v>
      </c>
      <c r="E54">
        <v>-9167.61103849</v>
      </c>
      <c r="F54">
        <v>-4354.20958915</v>
      </c>
      <c r="G54" t="s">
        <v>50</v>
      </c>
      <c r="H54">
        <v>89.30729997</v>
      </c>
    </row>
    <row r="55" spans="1:8" ht="12.75">
      <c r="A55" t="s">
        <v>138</v>
      </c>
      <c r="B55" t="s">
        <v>115</v>
      </c>
      <c r="C55" t="s">
        <v>116</v>
      </c>
      <c r="D55" t="s">
        <v>82</v>
      </c>
      <c r="E55">
        <v>-987.60459527</v>
      </c>
      <c r="F55">
        <v>-480.26604598</v>
      </c>
      <c r="G55" t="s">
        <v>50</v>
      </c>
      <c r="H55">
        <v>12.72240003</v>
      </c>
    </row>
    <row r="56" spans="1:8" ht="12.75">
      <c r="A56" t="s">
        <v>139</v>
      </c>
      <c r="B56" t="s">
        <v>117</v>
      </c>
      <c r="C56" t="s">
        <v>120</v>
      </c>
      <c r="D56" t="s">
        <v>82</v>
      </c>
      <c r="E56">
        <v>-5741.16027867</v>
      </c>
      <c r="F56">
        <v>-1555.22869904</v>
      </c>
      <c r="G56" t="s">
        <v>50</v>
      </c>
      <c r="H56">
        <v>72.29415614</v>
      </c>
    </row>
    <row r="57" spans="1:8" ht="12.75">
      <c r="A57" t="s">
        <v>140</v>
      </c>
      <c r="B57" t="s">
        <v>117</v>
      </c>
      <c r="C57" t="s">
        <v>121</v>
      </c>
      <c r="D57" t="s">
        <v>82</v>
      </c>
      <c r="E57">
        <v>-2002.46288391</v>
      </c>
      <c r="F57">
        <v>-564.64828038</v>
      </c>
      <c r="G57" t="s">
        <v>50</v>
      </c>
      <c r="H57">
        <v>29.73554386</v>
      </c>
    </row>
    <row r="58" spans="1:8" ht="12.75">
      <c r="A58" t="s">
        <v>93</v>
      </c>
      <c r="B58" t="s">
        <v>26</v>
      </c>
      <c r="C58">
        <v>2</v>
      </c>
      <c r="D58" t="s">
        <v>29</v>
      </c>
      <c r="E58">
        <v>44890.94044931</v>
      </c>
      <c r="F58">
        <v>42136.40540539</v>
      </c>
      <c r="G58" t="s">
        <v>51</v>
      </c>
      <c r="H58">
        <v>100</v>
      </c>
    </row>
    <row r="59" spans="1:8" ht="12.75">
      <c r="A59" t="s">
        <v>52</v>
      </c>
      <c r="B59">
        <v>3</v>
      </c>
      <c r="C59">
        <v>4</v>
      </c>
      <c r="D59" t="s">
        <v>31</v>
      </c>
      <c r="E59">
        <v>-88580.67136623</v>
      </c>
      <c r="F59">
        <v>-91144.86751344</v>
      </c>
      <c r="G59" t="s">
        <v>51</v>
      </c>
      <c r="H59">
        <v>102.02970042</v>
      </c>
    </row>
    <row r="60" spans="1:8" ht="12.75">
      <c r="A60" t="s">
        <v>94</v>
      </c>
      <c r="B60">
        <v>2</v>
      </c>
      <c r="C60">
        <v>3</v>
      </c>
      <c r="D60" t="s">
        <v>30</v>
      </c>
      <c r="E60">
        <v>98810.64948005</v>
      </c>
      <c r="F60">
        <v>69727.80232261</v>
      </c>
      <c r="G60" t="s">
        <v>54</v>
      </c>
      <c r="H60">
        <v>102.02970042</v>
      </c>
    </row>
    <row r="65" spans="1:12" ht="12.75">
      <c r="A65" s="1"/>
      <c r="B65" s="7" t="s">
        <v>35</v>
      </c>
      <c r="C65" s="5"/>
      <c r="D65" s="6"/>
      <c r="E65" s="5"/>
      <c r="F65" s="7" t="s">
        <v>3</v>
      </c>
      <c r="G65" s="1"/>
      <c r="L65" s="1"/>
    </row>
    <row r="66" spans="2:12" ht="12.75">
      <c r="B66" s="1"/>
      <c r="C66" s="1"/>
      <c r="D66" s="1"/>
      <c r="F66" s="1"/>
      <c r="G66" s="1"/>
      <c r="H66" s="1"/>
      <c r="L66" s="1"/>
    </row>
    <row r="67" spans="1:9" ht="12.75">
      <c r="A67" s="18" t="s">
        <v>4</v>
      </c>
      <c r="B67" s="19" t="s">
        <v>7</v>
      </c>
      <c r="C67" s="43" t="s">
        <v>5</v>
      </c>
      <c r="D67" s="12" t="s">
        <v>6</v>
      </c>
      <c r="E67" s="13" t="s">
        <v>0</v>
      </c>
      <c r="F67" s="12" t="s">
        <v>8</v>
      </c>
      <c r="G67" s="25" t="s">
        <v>9</v>
      </c>
      <c r="H67" s="26" t="s">
        <v>10</v>
      </c>
      <c r="I67" s="27" t="s">
        <v>33</v>
      </c>
    </row>
    <row r="68" spans="1:9" ht="12.75">
      <c r="A68" s="20" t="str">
        <f aca="true" t="shared" si="0" ref="A68:A90">A38</f>
        <v>condenseur BP</v>
      </c>
      <c r="B68" s="21">
        <f aca="true" t="shared" si="1" ref="B68:B90">E38</f>
        <v>-8218.16876044</v>
      </c>
      <c r="C68" s="9"/>
      <c r="D68" s="14">
        <f>B68</f>
        <v>-8218.16876044</v>
      </c>
      <c r="E68" s="15">
        <v>288.15</v>
      </c>
      <c r="F68" s="16">
        <f>D68*(1-$D$3/E68)</f>
        <v>0</v>
      </c>
      <c r="G68" s="28">
        <f aca="true" t="shared" si="2" ref="G68:G90">F38</f>
        <v>-251.67697148</v>
      </c>
      <c r="H68" s="29">
        <f>C68+F68-G68</f>
        <v>251.67697148</v>
      </c>
      <c r="I68" s="54">
        <f aca="true" t="shared" si="3" ref="I68:I91">H68/$H$93</f>
        <v>0.005902945628485107</v>
      </c>
    </row>
    <row r="69" spans="1:9" ht="12.75">
      <c r="A69" s="20" t="str">
        <f t="shared" si="0"/>
        <v>condenseur HP</v>
      </c>
      <c r="B69" s="21">
        <f t="shared" si="1"/>
        <v>-23057.97939444</v>
      </c>
      <c r="C69" s="9"/>
      <c r="D69" s="14">
        <f>B69</f>
        <v>-23057.97939444</v>
      </c>
      <c r="E69" s="15">
        <v>288.15</v>
      </c>
      <c r="F69" s="16">
        <f>D69*(1-$D$3/E69)</f>
        <v>0</v>
      </c>
      <c r="G69" s="28">
        <f t="shared" si="2"/>
        <v>-706.13814241</v>
      </c>
      <c r="H69" s="29">
        <f>C69+F69-G69</f>
        <v>706.13814241</v>
      </c>
      <c r="I69" s="54">
        <f t="shared" si="3"/>
        <v>0.01656208367549013</v>
      </c>
    </row>
    <row r="70" spans="1:9" ht="12.75">
      <c r="A70" s="20" t="str">
        <f t="shared" si="0"/>
        <v>ECOHP1 vap</v>
      </c>
      <c r="B70" s="21">
        <f t="shared" si="1"/>
        <v>5741.16027879</v>
      </c>
      <c r="C70" s="9"/>
      <c r="D70" s="14">
        <f>B70</f>
        <v>5741.16027879</v>
      </c>
      <c r="E70" s="15"/>
      <c r="F70" s="15"/>
      <c r="G70" s="28">
        <f t="shared" si="2"/>
        <v>1068.8560215</v>
      </c>
      <c r="H70" s="15"/>
      <c r="I70" s="54">
        <f t="shared" si="3"/>
        <v>0</v>
      </c>
    </row>
    <row r="71" spans="1:9" ht="12.75">
      <c r="A71" s="20" t="str">
        <f t="shared" si="0"/>
        <v>ECOHP2 vap</v>
      </c>
      <c r="B71" s="22">
        <f t="shared" si="1"/>
        <v>9167.61103818</v>
      </c>
      <c r="C71" s="9"/>
      <c r="D71" s="14">
        <f>B71</f>
        <v>9167.61103818</v>
      </c>
      <c r="E71" s="15"/>
      <c r="F71" s="15"/>
      <c r="G71" s="28">
        <f t="shared" si="2"/>
        <v>3884.68966625</v>
      </c>
      <c r="H71" s="15"/>
      <c r="I71" s="54">
        <f t="shared" si="3"/>
        <v>0</v>
      </c>
    </row>
    <row r="72" spans="1:9" ht="12.75">
      <c r="A72" s="20" t="str">
        <f t="shared" si="0"/>
        <v>ECOLP</v>
      </c>
      <c r="B72" s="22">
        <f t="shared" si="1"/>
        <v>2002.46288391</v>
      </c>
      <c r="C72" s="9"/>
      <c r="D72" s="14">
        <f aca="true" t="shared" si="4" ref="D72:D90">B72</f>
        <v>2002.46288391</v>
      </c>
      <c r="E72" s="15"/>
      <c r="F72" s="15"/>
      <c r="G72" s="28">
        <f t="shared" si="2"/>
        <v>389.23382453</v>
      </c>
      <c r="H72" s="15"/>
      <c r="I72" s="54">
        <f t="shared" si="3"/>
        <v>0</v>
      </c>
    </row>
    <row r="73" spans="1:9" ht="12.75">
      <c r="A73" s="20" t="str">
        <f t="shared" si="0"/>
        <v>EVHP vap</v>
      </c>
      <c r="B73" s="22">
        <f t="shared" si="1"/>
        <v>15176.42169644</v>
      </c>
      <c r="C73" s="9"/>
      <c r="D73" s="14">
        <f t="shared" si="4"/>
        <v>15176.42169644</v>
      </c>
      <c r="E73" s="15"/>
      <c r="F73" s="15"/>
      <c r="G73" s="28">
        <f t="shared" si="2"/>
        <v>7689.86677113</v>
      </c>
      <c r="H73" s="15"/>
      <c r="I73" s="54">
        <f t="shared" si="3"/>
        <v>0</v>
      </c>
    </row>
    <row r="74" spans="1:9" ht="12.75">
      <c r="A74" s="20" t="str">
        <f t="shared" si="0"/>
        <v>EVLP vap</v>
      </c>
      <c r="B74" s="22">
        <f t="shared" si="1"/>
        <v>7839.59875821</v>
      </c>
      <c r="C74" s="9"/>
      <c r="D74" s="14">
        <f t="shared" si="4"/>
        <v>7839.59875821</v>
      </c>
      <c r="E74" s="15"/>
      <c r="F74" s="15"/>
      <c r="G74" s="28">
        <f t="shared" si="2"/>
        <v>2524.14393042</v>
      </c>
      <c r="H74" s="15"/>
      <c r="I74" s="54">
        <f t="shared" si="3"/>
        <v>0</v>
      </c>
    </row>
    <row r="75" spans="1:9" ht="12.75">
      <c r="A75" s="20" t="str">
        <f t="shared" si="0"/>
        <v>SHHP1 vap</v>
      </c>
      <c r="B75" s="22">
        <f t="shared" si="1"/>
        <v>5932.70760881</v>
      </c>
      <c r="C75" s="9"/>
      <c r="D75" s="14">
        <f t="shared" si="4"/>
        <v>5932.70760881</v>
      </c>
      <c r="E75" s="15"/>
      <c r="F75" s="15"/>
      <c r="G75" s="28">
        <f t="shared" si="2"/>
        <v>3266.91042993</v>
      </c>
      <c r="H75" s="15"/>
      <c r="I75" s="54">
        <f t="shared" si="3"/>
        <v>0</v>
      </c>
    </row>
    <row r="76" spans="1:9" ht="12.75">
      <c r="A76" s="20" t="str">
        <f t="shared" si="0"/>
        <v>SHLP vap</v>
      </c>
      <c r="B76" s="22">
        <f t="shared" si="1"/>
        <v>987.60459527</v>
      </c>
      <c r="C76" s="9"/>
      <c r="D76" s="14">
        <f t="shared" si="4"/>
        <v>987.60459527</v>
      </c>
      <c r="E76" s="15"/>
      <c r="F76" s="15"/>
      <c r="G76" s="28">
        <f t="shared" si="2"/>
        <v>398.12321027</v>
      </c>
      <c r="H76" s="15"/>
      <c r="I76" s="54">
        <f t="shared" si="3"/>
        <v>0</v>
      </c>
    </row>
    <row r="77" spans="1:9" ht="12.75">
      <c r="A77" s="20" t="str">
        <f t="shared" si="0"/>
        <v>HP turb</v>
      </c>
      <c r="B77" s="22">
        <f t="shared" si="1"/>
        <v>-13081.59145413</v>
      </c>
      <c r="C77" s="8">
        <f>B77</f>
        <v>-13081.59145413</v>
      </c>
      <c r="D77" s="14"/>
      <c r="E77" s="15"/>
      <c r="F77" s="15"/>
      <c r="G77" s="28">
        <f t="shared" si="2"/>
        <v>-15319.41053546</v>
      </c>
      <c r="H77" s="29">
        <f aca="true" t="shared" si="5" ref="H77:H91">C77+F77-G77</f>
        <v>2237.819081329999</v>
      </c>
      <c r="I77" s="54">
        <f t="shared" si="3"/>
        <v>0.052486821840699124</v>
      </c>
    </row>
    <row r="78" spans="1:9" ht="12.75">
      <c r="A78" s="20" t="str">
        <f t="shared" si="0"/>
        <v>LP turb</v>
      </c>
      <c r="B78" s="22">
        <f t="shared" si="1"/>
        <v>-2614.46499042</v>
      </c>
      <c r="C78" s="8">
        <f>B78</f>
        <v>-2614.46499042</v>
      </c>
      <c r="D78" s="14"/>
      <c r="E78" s="15"/>
      <c r="F78" s="15"/>
      <c r="G78" s="28">
        <f t="shared" si="2"/>
        <v>-3061.71176949</v>
      </c>
      <c r="H78" s="29">
        <f t="shared" si="5"/>
        <v>447.2467790699998</v>
      </c>
      <c r="I78" s="54">
        <f t="shared" si="3"/>
        <v>0.010489928434215517</v>
      </c>
    </row>
    <row r="79" spans="1:9" ht="12.75">
      <c r="A79" s="20" t="str">
        <f t="shared" si="0"/>
        <v>pompe BP</v>
      </c>
      <c r="B79" s="22">
        <f t="shared" si="1"/>
        <v>2.96751346</v>
      </c>
      <c r="C79" s="8">
        <f>B79</f>
        <v>2.96751346</v>
      </c>
      <c r="D79" s="14"/>
      <c r="E79" s="15"/>
      <c r="F79" s="15"/>
      <c r="G79" s="28">
        <f t="shared" si="2"/>
        <v>1.88777576</v>
      </c>
      <c r="H79" s="29">
        <f t="shared" si="5"/>
        <v>1.0797377000000001</v>
      </c>
      <c r="I79" s="54">
        <f t="shared" si="3"/>
        <v>2.5324656835486666E-05</v>
      </c>
    </row>
    <row r="80" spans="1:9" ht="12.75">
      <c r="A80" s="20" t="str">
        <f t="shared" si="0"/>
        <v>pompe HP</v>
      </c>
      <c r="B80" s="22">
        <f t="shared" si="1"/>
        <v>121.67022635</v>
      </c>
      <c r="C80" s="8">
        <f>B80</f>
        <v>121.67022635</v>
      </c>
      <c r="D80" s="14"/>
      <c r="E80" s="15"/>
      <c r="F80" s="15"/>
      <c r="G80" s="28">
        <f t="shared" si="2"/>
        <v>115.22578908</v>
      </c>
      <c r="H80" s="29">
        <f t="shared" si="5"/>
        <v>6.4444372699999946</v>
      </c>
      <c r="I80" s="54">
        <f t="shared" si="3"/>
        <v>0.00015115074926120518</v>
      </c>
    </row>
    <row r="81" spans="1:9" ht="12.75">
      <c r="A81" s="20" t="str">
        <f t="shared" si="0"/>
        <v>GT ex 3</v>
      </c>
      <c r="B81" s="22">
        <f t="shared" si="1"/>
        <v>-7839.59875821</v>
      </c>
      <c r="C81" s="9"/>
      <c r="D81" s="14">
        <f t="shared" si="4"/>
        <v>-7839.59875821</v>
      </c>
      <c r="E81" s="15"/>
      <c r="F81" s="15"/>
      <c r="G81" s="28">
        <f t="shared" si="2"/>
        <v>-3025.52494421</v>
      </c>
      <c r="H81" s="29">
        <f>-G81-G74</f>
        <v>501.38101379</v>
      </c>
      <c r="I81" s="54">
        <f t="shared" si="3"/>
        <v>0.011759617283031015</v>
      </c>
    </row>
    <row r="82" spans="1:9" ht="12.75">
      <c r="A82" s="20" t="str">
        <f t="shared" si="0"/>
        <v>GT exhaust_0</v>
      </c>
      <c r="B82" s="22">
        <f t="shared" si="1"/>
        <v>-5932.70760881</v>
      </c>
      <c r="C82" s="9"/>
      <c r="D82" s="14">
        <f t="shared" si="4"/>
        <v>-5932.70760881</v>
      </c>
      <c r="E82" s="15"/>
      <c r="F82" s="15"/>
      <c r="G82" s="28">
        <f t="shared" si="2"/>
        <v>-3672.00809708</v>
      </c>
      <c r="H82" s="29">
        <f>-G82-G75</f>
        <v>405.0976671499998</v>
      </c>
      <c r="I82" s="54">
        <f t="shared" si="3"/>
        <v>0.009501344081465288</v>
      </c>
    </row>
    <row r="83" spans="1:9" ht="12.75">
      <c r="A83" s="20" t="str">
        <f t="shared" si="0"/>
        <v>GT exhaust_1</v>
      </c>
      <c r="B83" s="22">
        <f t="shared" si="1"/>
        <v>-15176.42169645</v>
      </c>
      <c r="C83" s="9"/>
      <c r="D83" s="14">
        <f t="shared" si="4"/>
        <v>-15176.42169645</v>
      </c>
      <c r="E83" s="15"/>
      <c r="F83" s="15"/>
      <c r="G83" s="28">
        <f t="shared" si="2"/>
        <v>-8636.57521414</v>
      </c>
      <c r="H83" s="29">
        <f>-G83-G73</f>
        <v>946.7084430100003</v>
      </c>
      <c r="I83" s="54">
        <f t="shared" si="3"/>
        <v>0.022204528416935095</v>
      </c>
    </row>
    <row r="84" spans="1:9" ht="12.75">
      <c r="A84" s="20" t="str">
        <f t="shared" si="0"/>
        <v>GT ex2_0</v>
      </c>
      <c r="B84" s="22">
        <f t="shared" si="1"/>
        <v>-9167.61103849</v>
      </c>
      <c r="C84" s="9"/>
      <c r="D84" s="14">
        <f t="shared" si="4"/>
        <v>-9167.61103849</v>
      </c>
      <c r="E84" s="15"/>
      <c r="F84" s="15"/>
      <c r="G84" s="28">
        <f t="shared" si="2"/>
        <v>-4354.20958915</v>
      </c>
      <c r="H84" s="29">
        <f>-G84-G71</f>
        <v>469.51992290000044</v>
      </c>
      <c r="I84" s="54">
        <f t="shared" si="3"/>
        <v>0.011012332833119254</v>
      </c>
    </row>
    <row r="85" spans="1:9" ht="12.75">
      <c r="A85" s="20" t="str">
        <f t="shared" si="0"/>
        <v>GT ex2_1</v>
      </c>
      <c r="B85" s="22">
        <f t="shared" si="1"/>
        <v>-987.60459527</v>
      </c>
      <c r="C85" s="9"/>
      <c r="D85" s="14">
        <f t="shared" si="4"/>
        <v>-987.60459527</v>
      </c>
      <c r="E85" s="15"/>
      <c r="F85" s="15"/>
      <c r="G85" s="28">
        <f t="shared" si="2"/>
        <v>-480.26604598</v>
      </c>
      <c r="H85" s="29">
        <f>-G85-G76</f>
        <v>82.14283570999999</v>
      </c>
      <c r="I85" s="54">
        <f t="shared" si="3"/>
        <v>0.0019266152565104555</v>
      </c>
    </row>
    <row r="86" spans="1:9" ht="12.75">
      <c r="A86" s="20" t="str">
        <f t="shared" si="0"/>
        <v>GT ex4_0</v>
      </c>
      <c r="B86" s="22">
        <f t="shared" si="1"/>
        <v>-5741.16027867</v>
      </c>
      <c r="C86" s="9"/>
      <c r="D86" s="14">
        <f t="shared" si="4"/>
        <v>-5741.16027867</v>
      </c>
      <c r="E86" s="15"/>
      <c r="F86" s="15"/>
      <c r="G86" s="28">
        <f t="shared" si="2"/>
        <v>-1555.22869904</v>
      </c>
      <c r="H86" s="29">
        <f>-G86-G70</f>
        <v>486.37267754000004</v>
      </c>
      <c r="I86" s="54">
        <f t="shared" si="3"/>
        <v>0.01140760497003792</v>
      </c>
    </row>
    <row r="87" spans="1:9" ht="12.75">
      <c r="A87" s="20" t="str">
        <f t="shared" si="0"/>
        <v>GT ex4_1</v>
      </c>
      <c r="B87" s="22">
        <f t="shared" si="1"/>
        <v>-2002.46288391</v>
      </c>
      <c r="C87" s="9"/>
      <c r="D87" s="14">
        <f t="shared" si="4"/>
        <v>-2002.46288391</v>
      </c>
      <c r="E87" s="15"/>
      <c r="F87" s="15"/>
      <c r="G87" s="28">
        <f t="shared" si="2"/>
        <v>-564.64828038</v>
      </c>
      <c r="H87" s="29">
        <f>-G87-G72</f>
        <v>175.41445584999997</v>
      </c>
      <c r="I87" s="54">
        <f t="shared" si="3"/>
        <v>0.004114250061274026</v>
      </c>
    </row>
    <row r="88" spans="1:9" ht="12.75">
      <c r="A88" s="20" t="str">
        <f t="shared" si="0"/>
        <v>compresseur</v>
      </c>
      <c r="B88" s="22">
        <f t="shared" si="1"/>
        <v>44890.94044931</v>
      </c>
      <c r="C88" s="8">
        <f>B88</f>
        <v>44890.94044931</v>
      </c>
      <c r="D88" s="14"/>
      <c r="E88" s="15"/>
      <c r="F88" s="15"/>
      <c r="G88" s="28">
        <f t="shared" si="2"/>
        <v>42136.40540539</v>
      </c>
      <c r="H88" s="29">
        <f t="shared" si="5"/>
        <v>2754.5350439199974</v>
      </c>
      <c r="I88" s="54">
        <f t="shared" si="3"/>
        <v>0.0646061119553352</v>
      </c>
    </row>
    <row r="89" spans="1:9" ht="12.75">
      <c r="A89" s="20" t="str">
        <f t="shared" si="0"/>
        <v>turbine</v>
      </c>
      <c r="B89" s="22">
        <f t="shared" si="1"/>
        <v>-88580.67136623</v>
      </c>
      <c r="C89" s="8">
        <f>B89</f>
        <v>-88580.67136623</v>
      </c>
      <c r="D89" s="14"/>
      <c r="E89" s="15"/>
      <c r="F89" s="15"/>
      <c r="G89" s="28">
        <f t="shared" si="2"/>
        <v>-91144.86751344</v>
      </c>
      <c r="H89" s="29">
        <f t="shared" si="5"/>
        <v>2564.196147209994</v>
      </c>
      <c r="I89" s="54">
        <f t="shared" si="3"/>
        <v>0.06014181730152623</v>
      </c>
    </row>
    <row r="90" spans="1:9" ht="12.75">
      <c r="A90" s="20" t="str">
        <f t="shared" si="0"/>
        <v>chambre de combustion</v>
      </c>
      <c r="B90" s="22">
        <f t="shared" si="1"/>
        <v>98810.64948005</v>
      </c>
      <c r="C90" s="9"/>
      <c r="D90" s="14">
        <f t="shared" si="4"/>
        <v>98810.64948005</v>
      </c>
      <c r="E90" s="17">
        <v>1600</v>
      </c>
      <c r="F90" s="16">
        <f>D90</f>
        <v>98810.64948005</v>
      </c>
      <c r="G90" s="28">
        <f t="shared" si="2"/>
        <v>69727.80232261</v>
      </c>
      <c r="H90" s="29">
        <f t="shared" si="5"/>
        <v>29082.84715743999</v>
      </c>
      <c r="I90" s="54">
        <f t="shared" si="3"/>
        <v>0.6821222636396567</v>
      </c>
    </row>
    <row r="91" spans="1:12" ht="12.75">
      <c r="A91" s="20" t="s">
        <v>95</v>
      </c>
      <c r="B91" s="22"/>
      <c r="C91" s="9"/>
      <c r="D91" s="10"/>
      <c r="E91" s="9"/>
      <c r="F91" s="11"/>
      <c r="G91" s="28">
        <f>H59*J17-H58*J28</f>
        <v>-1517.2069730113335</v>
      </c>
      <c r="H91" s="29">
        <f t="shared" si="5"/>
        <v>1517.2069730113335</v>
      </c>
      <c r="I91" s="54">
        <f t="shared" si="3"/>
        <v>0.035585259216122114</v>
      </c>
      <c r="J91" s="2"/>
      <c r="L91" s="1"/>
    </row>
    <row r="92" spans="1:12" ht="12.75">
      <c r="A92" s="20"/>
      <c r="B92" s="22"/>
      <c r="C92" s="9"/>
      <c r="D92" s="10"/>
      <c r="E92" s="9"/>
      <c r="F92" s="11"/>
      <c r="G92" s="28"/>
      <c r="H92" s="29"/>
      <c r="I92" s="54"/>
      <c r="J92" s="2"/>
      <c r="L92" s="1"/>
    </row>
    <row r="93" spans="1:12" ht="12.75">
      <c r="A93" s="23" t="s">
        <v>11</v>
      </c>
      <c r="B93" s="24">
        <f>SUM(B68:B92)</f>
        <v>8273.351703309992</v>
      </c>
      <c r="C93" s="4">
        <f>SUM(C68:C92)</f>
        <v>-59261.149621660006</v>
      </c>
      <c r="D93" s="4">
        <f>SUM(D68:D92)</f>
        <v>67534.50132497</v>
      </c>
      <c r="E93" s="1"/>
      <c r="G93" s="28">
        <f>SUM(G68:G92)</f>
        <v>-3086.3276284013164</v>
      </c>
      <c r="H93" s="30">
        <f>SUM(H68:H92)</f>
        <v>42635.82748679132</v>
      </c>
      <c r="I93" s="55">
        <f>SUM(I68:I92)</f>
        <v>0.9999999999999998</v>
      </c>
      <c r="L93" s="1"/>
    </row>
    <row r="94" spans="1:12" ht="12.75">
      <c r="A94" s="44"/>
      <c r="B94" s="46"/>
      <c r="C94" s="48"/>
      <c r="D94" s="31"/>
      <c r="E94" s="32" t="s">
        <v>23</v>
      </c>
      <c r="F94" s="32"/>
      <c r="G94" s="33">
        <f>SUM(F68:F92)</f>
        <v>98810.64948005</v>
      </c>
      <c r="H94" s="1"/>
      <c r="I94" s="2"/>
      <c r="J94" s="2"/>
      <c r="L94" s="1"/>
    </row>
    <row r="95" spans="1:8" ht="12.75">
      <c r="A95" s="34"/>
      <c r="B95" s="38"/>
      <c r="C95" s="39"/>
      <c r="D95" s="35"/>
      <c r="E95" s="36" t="s">
        <v>34</v>
      </c>
      <c r="F95" s="36"/>
      <c r="G95" s="37">
        <v>0</v>
      </c>
      <c r="H95" s="1"/>
    </row>
    <row r="96" spans="1:7" ht="12">
      <c r="A96" s="34"/>
      <c r="B96" s="38"/>
      <c r="C96" s="39"/>
      <c r="D96" s="38"/>
      <c r="E96" s="38"/>
      <c r="F96" s="38"/>
      <c r="G96" s="39"/>
    </row>
    <row r="97" spans="1:7" ht="12">
      <c r="A97" s="45" t="s">
        <v>146</v>
      </c>
      <c r="B97" s="47"/>
      <c r="C97" s="49">
        <f>ABS(C93)/(D93-D69-D68)</f>
        <v>0.5997445612757041</v>
      </c>
      <c r="D97" s="40" t="s">
        <v>12</v>
      </c>
      <c r="E97" s="41"/>
      <c r="F97" s="56">
        <f>1-(H93)/(G95+G94)</f>
        <v>0.5685097941249788</v>
      </c>
      <c r="G97" s="42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8">
      <selection activeCell="F49" sqref="F49"/>
    </sheetView>
  </sheetViews>
  <sheetFormatPr defaultColWidth="11.00390625" defaultRowHeight="12.75"/>
  <cols>
    <col min="1" max="1" width="19.625" style="0" customWidth="1"/>
    <col min="9" max="9" width="17.875" style="0" customWidth="1"/>
  </cols>
  <sheetData>
    <row r="1" ht="12.75">
      <c r="A1" t="s">
        <v>88</v>
      </c>
    </row>
    <row r="2" spans="1:4" ht="12.75">
      <c r="A2" t="s">
        <v>89</v>
      </c>
      <c r="B2" t="s">
        <v>90</v>
      </c>
      <c r="C2" t="s">
        <v>91</v>
      </c>
      <c r="D2" t="s">
        <v>68</v>
      </c>
    </row>
    <row r="3" spans="1:4" ht="12.75">
      <c r="A3">
        <v>0.475858</v>
      </c>
      <c r="B3">
        <v>6355.63</v>
      </c>
      <c r="C3">
        <v>3024.37</v>
      </c>
      <c r="D3">
        <v>288.15</v>
      </c>
    </row>
    <row r="6" spans="1:2" ht="12.75">
      <c r="A6" t="s">
        <v>92</v>
      </c>
      <c r="B6">
        <v>14</v>
      </c>
    </row>
    <row r="7" spans="1:13" ht="12.7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55</v>
      </c>
      <c r="K7" t="s">
        <v>56</v>
      </c>
      <c r="L7" t="s">
        <v>36</v>
      </c>
      <c r="M7" t="s">
        <v>37</v>
      </c>
    </row>
    <row r="8" spans="1:13" ht="12.75">
      <c r="A8" t="s">
        <v>26</v>
      </c>
      <c r="B8" t="s">
        <v>27</v>
      </c>
      <c r="C8">
        <v>288.15</v>
      </c>
      <c r="D8">
        <v>1</v>
      </c>
      <c r="E8">
        <v>1</v>
      </c>
      <c r="F8">
        <v>-9.87037072</v>
      </c>
      <c r="G8">
        <v>0.128011156</v>
      </c>
      <c r="H8">
        <v>0.827301151</v>
      </c>
      <c r="I8">
        <v>-7.0423588</v>
      </c>
      <c r="J8">
        <v>-46.75678541</v>
      </c>
      <c r="K8">
        <v>1001.87780889</v>
      </c>
      <c r="L8">
        <v>714.77</v>
      </c>
      <c r="M8">
        <v>1.40167859</v>
      </c>
    </row>
    <row r="9" spans="1:13" ht="12.75">
      <c r="A9">
        <v>2</v>
      </c>
      <c r="B9" t="s">
        <v>27</v>
      </c>
      <c r="C9">
        <v>478.75976562</v>
      </c>
      <c r="D9">
        <v>5</v>
      </c>
      <c r="E9">
        <v>1</v>
      </c>
      <c r="F9">
        <v>183.09895229</v>
      </c>
      <c r="G9">
        <v>0.179366385</v>
      </c>
      <c r="H9">
        <v>0.274911335</v>
      </c>
      <c r="I9">
        <v>131.20141205</v>
      </c>
      <c r="J9">
        <v>131.4145284</v>
      </c>
      <c r="K9">
        <v>1028.05780889</v>
      </c>
      <c r="L9">
        <v>740.95</v>
      </c>
      <c r="M9">
        <v>1.38748608</v>
      </c>
    </row>
    <row r="10" spans="1:13" ht="12.75">
      <c r="A10" t="s">
        <v>57</v>
      </c>
      <c r="B10" t="s">
        <v>27</v>
      </c>
      <c r="C10">
        <v>869.82298123</v>
      </c>
      <c r="D10">
        <v>4.5</v>
      </c>
      <c r="E10">
        <v>1</v>
      </c>
      <c r="F10">
        <v>601.84828038</v>
      </c>
      <c r="G10">
        <v>0.846422538</v>
      </c>
      <c r="H10">
        <v>0.554962156</v>
      </c>
      <c r="I10">
        <v>437.67343717</v>
      </c>
      <c r="J10">
        <v>357.95162618</v>
      </c>
      <c r="K10">
        <v>1113.51780889</v>
      </c>
      <c r="L10">
        <v>826.41</v>
      </c>
      <c r="M10">
        <v>1.3474157</v>
      </c>
    </row>
    <row r="11" spans="1:13" ht="12.75">
      <c r="A11" t="s">
        <v>58</v>
      </c>
      <c r="B11" t="s">
        <v>22</v>
      </c>
      <c r="C11">
        <v>343.15</v>
      </c>
      <c r="D11">
        <v>5</v>
      </c>
      <c r="E11">
        <v>0</v>
      </c>
      <c r="F11">
        <v>293.38625572</v>
      </c>
      <c r="G11">
        <v>0.954688745</v>
      </c>
      <c r="H11">
        <v>0.00102262951</v>
      </c>
      <c r="I11">
        <v>292.87494097</v>
      </c>
      <c r="J11">
        <v>18.2926938</v>
      </c>
      <c r="K11">
        <v>0</v>
      </c>
      <c r="L11">
        <v>0</v>
      </c>
      <c r="M11">
        <v>0</v>
      </c>
    </row>
    <row r="12" spans="1:13" ht="12.75">
      <c r="A12" t="s">
        <v>59</v>
      </c>
      <c r="B12" t="s">
        <v>22</v>
      </c>
      <c r="C12">
        <v>363.15</v>
      </c>
      <c r="D12">
        <v>5</v>
      </c>
      <c r="E12">
        <v>0</v>
      </c>
      <c r="F12">
        <v>377.29968169</v>
      </c>
      <c r="G12">
        <v>1.19237112</v>
      </c>
      <c r="H12">
        <v>0.00103593303</v>
      </c>
      <c r="I12">
        <v>376.78171517</v>
      </c>
      <c r="J12">
        <v>33.71794462</v>
      </c>
      <c r="K12">
        <v>0</v>
      </c>
      <c r="L12">
        <v>0</v>
      </c>
      <c r="M12">
        <v>0</v>
      </c>
    </row>
    <row r="13" spans="1:13" ht="12.75">
      <c r="A13">
        <v>3</v>
      </c>
      <c r="B13" t="s">
        <v>28</v>
      </c>
      <c r="C13">
        <v>1223.15</v>
      </c>
      <c r="D13">
        <v>4.5</v>
      </c>
      <c r="E13">
        <v>1</v>
      </c>
      <c r="F13">
        <v>1027.81894978</v>
      </c>
      <c r="G13">
        <v>1.31026905</v>
      </c>
      <c r="H13">
        <v>0.785284721</v>
      </c>
      <c r="I13">
        <v>760.53548343</v>
      </c>
      <c r="J13">
        <v>650.26492235</v>
      </c>
      <c r="K13">
        <v>1205.34824877</v>
      </c>
      <c r="L13">
        <v>916.44</v>
      </c>
      <c r="M13">
        <v>1.31525059</v>
      </c>
    </row>
    <row r="14" spans="1:13" ht="12.75">
      <c r="A14">
        <v>4</v>
      </c>
      <c r="B14" t="s">
        <v>28</v>
      </c>
      <c r="C14">
        <v>923.15</v>
      </c>
      <c r="D14">
        <v>1.2</v>
      </c>
      <c r="E14">
        <v>1</v>
      </c>
      <c r="F14">
        <v>674.26649163</v>
      </c>
      <c r="G14">
        <v>1.36088299</v>
      </c>
      <c r="H14">
        <v>2.22254708</v>
      </c>
      <c r="I14">
        <v>493.65549991</v>
      </c>
      <c r="J14">
        <v>282.12805663</v>
      </c>
      <c r="K14">
        <v>1149.09824877</v>
      </c>
      <c r="L14">
        <v>860.19</v>
      </c>
      <c r="M14">
        <v>1.33586562</v>
      </c>
    </row>
    <row r="15" spans="1:13" ht="12.75">
      <c r="A15">
        <v>5</v>
      </c>
      <c r="B15" t="s">
        <v>28</v>
      </c>
      <c r="C15">
        <v>548.07338859</v>
      </c>
      <c r="D15">
        <v>1</v>
      </c>
      <c r="E15">
        <v>1</v>
      </c>
      <c r="F15">
        <v>259.26714328</v>
      </c>
      <c r="G15">
        <v>0.838654854</v>
      </c>
      <c r="H15">
        <v>1.58342923</v>
      </c>
      <c r="I15">
        <v>187.01887852</v>
      </c>
      <c r="J15">
        <v>17.60874706</v>
      </c>
      <c r="K15">
        <v>1062.29824877</v>
      </c>
      <c r="L15">
        <v>773.39</v>
      </c>
      <c r="M15">
        <v>1.37356088</v>
      </c>
    </row>
    <row r="16" spans="1:13" ht="12.75">
      <c r="A16" t="s">
        <v>60</v>
      </c>
      <c r="B16" t="s">
        <v>28</v>
      </c>
      <c r="C16">
        <v>361.89628443</v>
      </c>
      <c r="D16">
        <v>1</v>
      </c>
      <c r="E16">
        <v>1</v>
      </c>
      <c r="F16">
        <v>65.22246593</v>
      </c>
      <c r="G16">
        <v>0.406604154</v>
      </c>
      <c r="H16">
        <v>1.04554822</v>
      </c>
      <c r="I16">
        <v>46.76230229</v>
      </c>
      <c r="J16">
        <v>-51.94052106</v>
      </c>
      <c r="K16">
        <v>1024.76824877</v>
      </c>
      <c r="L16">
        <v>735.86</v>
      </c>
      <c r="M16">
        <v>1.39261306</v>
      </c>
    </row>
    <row r="17" spans="1:13" ht="12.75">
      <c r="A17" t="s">
        <v>24</v>
      </c>
      <c r="B17" t="s">
        <v>25</v>
      </c>
      <c r="C17">
        <v>288.15</v>
      </c>
      <c r="D17">
        <v>1</v>
      </c>
      <c r="E17">
        <v>1</v>
      </c>
      <c r="F17">
        <v>-20.52071046</v>
      </c>
      <c r="G17">
        <v>0.157415133</v>
      </c>
      <c r="H17">
        <v>1.30122902</v>
      </c>
      <c r="I17">
        <v>-16.0726432</v>
      </c>
      <c r="J17">
        <v>-65.87988101</v>
      </c>
      <c r="K17">
        <v>2069.94043255</v>
      </c>
      <c r="L17">
        <v>1618.36</v>
      </c>
      <c r="M17">
        <v>1.27903583</v>
      </c>
    </row>
    <row r="18" spans="1:13" ht="12.75">
      <c r="A18" t="s">
        <v>61</v>
      </c>
      <c r="B18" t="s">
        <v>25</v>
      </c>
      <c r="C18">
        <v>477.70315409</v>
      </c>
      <c r="D18">
        <v>9</v>
      </c>
      <c r="E18">
        <v>1</v>
      </c>
      <c r="F18">
        <v>430.03586227</v>
      </c>
      <c r="G18">
        <v>0.352995547</v>
      </c>
      <c r="H18">
        <v>0.239690441</v>
      </c>
      <c r="I18">
        <v>348.88543421</v>
      </c>
      <c r="J18">
        <v>328.32019528</v>
      </c>
      <c r="K18">
        <v>2713.68043255</v>
      </c>
      <c r="L18">
        <v>2262.1</v>
      </c>
      <c r="M18">
        <v>1.19962885</v>
      </c>
    </row>
    <row r="20" spans="1:2" ht="12.75">
      <c r="A20" t="s">
        <v>44</v>
      </c>
      <c r="B20">
        <v>15</v>
      </c>
    </row>
    <row r="21" spans="1:8" ht="12.75">
      <c r="A21" t="s">
        <v>13</v>
      </c>
      <c r="B21" t="s">
        <v>45</v>
      </c>
      <c r="C21" t="s">
        <v>46</v>
      </c>
      <c r="D21" t="s">
        <v>47</v>
      </c>
      <c r="E21" t="s">
        <v>76</v>
      </c>
      <c r="F21" t="s">
        <v>77</v>
      </c>
      <c r="G21" t="s">
        <v>49</v>
      </c>
      <c r="H21" t="s">
        <v>32</v>
      </c>
    </row>
    <row r="22" spans="1:8" ht="12.75">
      <c r="A22" t="s">
        <v>70</v>
      </c>
      <c r="B22" t="s">
        <v>26</v>
      </c>
      <c r="C22">
        <v>2</v>
      </c>
      <c r="D22">
        <v>0.78</v>
      </c>
      <c r="E22">
        <v>150.51607195</v>
      </c>
      <c r="F22">
        <v>138.97362477</v>
      </c>
      <c r="G22" t="s">
        <v>51</v>
      </c>
      <c r="H22">
        <v>0.78</v>
      </c>
    </row>
    <row r="23" spans="1:8" ht="12.75">
      <c r="A23" t="s">
        <v>63</v>
      </c>
      <c r="B23" t="s">
        <v>24</v>
      </c>
      <c r="C23" t="s">
        <v>61</v>
      </c>
      <c r="D23">
        <v>0.00704813047</v>
      </c>
      <c r="E23">
        <v>3.17558151</v>
      </c>
      <c r="F23">
        <v>2.77837357</v>
      </c>
      <c r="G23" t="s">
        <v>51</v>
      </c>
      <c r="H23">
        <v>0.00704813047</v>
      </c>
    </row>
    <row r="24" spans="1:8" ht="12.75">
      <c r="A24" t="s">
        <v>64</v>
      </c>
      <c r="B24">
        <v>2</v>
      </c>
      <c r="C24" t="s">
        <v>57</v>
      </c>
      <c r="D24">
        <v>0.78</v>
      </c>
      <c r="E24">
        <v>326.62447591</v>
      </c>
      <c r="F24">
        <v>176.69893627</v>
      </c>
      <c r="G24" t="s">
        <v>50</v>
      </c>
      <c r="H24">
        <v>0.78</v>
      </c>
    </row>
    <row r="25" spans="1:8" ht="12.75">
      <c r="A25" t="s">
        <v>69</v>
      </c>
      <c r="B25" t="s">
        <v>57</v>
      </c>
      <c r="C25">
        <v>3</v>
      </c>
      <c r="D25">
        <v>0.78704813</v>
      </c>
      <c r="E25">
        <v>339.50132419</v>
      </c>
      <c r="F25">
        <v>232.58752303</v>
      </c>
      <c r="G25" t="s">
        <v>54</v>
      </c>
      <c r="H25">
        <v>0.78704813</v>
      </c>
    </row>
    <row r="26" spans="1:8" ht="12.75">
      <c r="A26" t="s">
        <v>52</v>
      </c>
      <c r="B26">
        <v>3</v>
      </c>
      <c r="C26">
        <v>4</v>
      </c>
      <c r="D26">
        <v>0.78704813</v>
      </c>
      <c r="E26">
        <v>-278.26280105</v>
      </c>
      <c r="F26">
        <v>-296.64474761</v>
      </c>
      <c r="G26" t="s">
        <v>51</v>
      </c>
      <c r="H26">
        <v>0.78704813</v>
      </c>
    </row>
    <row r="27" spans="1:8" ht="12.75">
      <c r="A27" t="s">
        <v>65</v>
      </c>
      <c r="B27">
        <v>4</v>
      </c>
      <c r="C27">
        <v>5</v>
      </c>
      <c r="D27">
        <v>0.78704813</v>
      </c>
      <c r="E27">
        <v>-326.62447591</v>
      </c>
      <c r="F27">
        <v>-208.18943498</v>
      </c>
      <c r="G27" t="s">
        <v>50</v>
      </c>
      <c r="H27">
        <v>0.78704813</v>
      </c>
    </row>
    <row r="28" spans="1:8" ht="12.75">
      <c r="A28" t="s">
        <v>66</v>
      </c>
      <c r="B28">
        <v>5</v>
      </c>
      <c r="C28" t="s">
        <v>60</v>
      </c>
      <c r="D28">
        <v>0.78704813</v>
      </c>
      <c r="E28">
        <v>-152.72250044</v>
      </c>
      <c r="F28">
        <v>-54.73862142</v>
      </c>
      <c r="G28" t="s">
        <v>50</v>
      </c>
      <c r="H28">
        <v>0.78704813</v>
      </c>
    </row>
    <row r="29" spans="1:8" ht="12.75">
      <c r="A29" t="s">
        <v>67</v>
      </c>
      <c r="B29" t="s">
        <v>58</v>
      </c>
      <c r="C29" t="s">
        <v>59</v>
      </c>
      <c r="D29">
        <v>1.82</v>
      </c>
      <c r="E29">
        <v>152.72243525</v>
      </c>
      <c r="F29">
        <v>28.07395649</v>
      </c>
      <c r="G29" t="s">
        <v>50</v>
      </c>
      <c r="H29">
        <v>1.82</v>
      </c>
    </row>
    <row r="32" spans="1:12" ht="12.75">
      <c r="A32" s="1"/>
      <c r="B32" s="7" t="s">
        <v>35</v>
      </c>
      <c r="C32" s="5"/>
      <c r="D32" s="6"/>
      <c r="E32" s="5"/>
      <c r="F32" s="7" t="s">
        <v>3</v>
      </c>
      <c r="G32" s="1"/>
      <c r="L32" s="1"/>
    </row>
    <row r="33" spans="2:12" ht="12.75">
      <c r="B33" s="1"/>
      <c r="C33" s="1"/>
      <c r="D33" s="1"/>
      <c r="F33" s="1"/>
      <c r="G33" s="1"/>
      <c r="H33" s="1"/>
      <c r="L33" s="1"/>
    </row>
    <row r="34" spans="1:9" ht="12.75">
      <c r="A34" s="18" t="s">
        <v>4</v>
      </c>
      <c r="B34" s="19" t="s">
        <v>7</v>
      </c>
      <c r="C34" s="43" t="s">
        <v>5</v>
      </c>
      <c r="D34" s="12" t="s">
        <v>6</v>
      </c>
      <c r="E34" s="13" t="s">
        <v>0</v>
      </c>
      <c r="F34" s="12" t="s">
        <v>8</v>
      </c>
      <c r="G34" s="25" t="s">
        <v>9</v>
      </c>
      <c r="H34" s="26" t="s">
        <v>10</v>
      </c>
      <c r="I34" s="27" t="s">
        <v>33</v>
      </c>
    </row>
    <row r="35" spans="1:9" ht="12.75">
      <c r="A35" s="20" t="str">
        <f aca="true" t="shared" si="0" ref="A35:A42">A22</f>
        <v>compr. air</v>
      </c>
      <c r="B35" s="21">
        <f aca="true" t="shared" si="1" ref="B35:B42">E22</f>
        <v>150.51607195</v>
      </c>
      <c r="C35" s="8">
        <f>B35</f>
        <v>150.51607195</v>
      </c>
      <c r="D35" s="14"/>
      <c r="E35" s="15"/>
      <c r="F35" s="15"/>
      <c r="G35" s="28">
        <f aca="true" t="shared" si="2" ref="G35:G42">F22</f>
        <v>138.97362477</v>
      </c>
      <c r="H35" s="29">
        <f aca="true" t="shared" si="3" ref="H35:H43">C35+F35-G35</f>
        <v>11.54244718000001</v>
      </c>
      <c r="I35" s="54">
        <f aca="true" t="shared" si="4" ref="I35:I43">H35/$H$45</f>
        <v>0.057348741819606634</v>
      </c>
    </row>
    <row r="36" spans="1:9" ht="12.75">
      <c r="A36" s="20" t="str">
        <f t="shared" si="0"/>
        <v>compr gaz</v>
      </c>
      <c r="B36" s="21">
        <f t="shared" si="1"/>
        <v>3.17558151</v>
      </c>
      <c r="C36" s="8">
        <f>B36</f>
        <v>3.17558151</v>
      </c>
      <c r="D36" s="14"/>
      <c r="E36" s="15"/>
      <c r="F36" s="15"/>
      <c r="G36" s="28">
        <f t="shared" si="2"/>
        <v>2.77837357</v>
      </c>
      <c r="H36" s="29">
        <f t="shared" si="3"/>
        <v>0.39720794000000037</v>
      </c>
      <c r="I36" s="54">
        <f t="shared" si="4"/>
        <v>0.0019735308504793005</v>
      </c>
    </row>
    <row r="37" spans="1:9" ht="12.75">
      <c r="A37" s="20" t="str">
        <f t="shared" si="0"/>
        <v>régén air</v>
      </c>
      <c r="B37" s="21">
        <f t="shared" si="1"/>
        <v>326.62447591</v>
      </c>
      <c r="C37" s="9"/>
      <c r="D37" s="14">
        <f>B37</f>
        <v>326.62447591</v>
      </c>
      <c r="E37" s="15"/>
      <c r="F37" s="15"/>
      <c r="G37" s="28">
        <f t="shared" si="2"/>
        <v>176.69893627</v>
      </c>
      <c r="H37" s="29"/>
      <c r="I37" s="54">
        <f t="shared" si="4"/>
        <v>0</v>
      </c>
    </row>
    <row r="38" spans="1:9" ht="12.75">
      <c r="A38" s="20" t="str">
        <f t="shared" si="0"/>
        <v>ch. comb.</v>
      </c>
      <c r="B38" s="21">
        <f t="shared" si="1"/>
        <v>339.50132419</v>
      </c>
      <c r="C38" s="9"/>
      <c r="D38" s="14">
        <f>B38</f>
        <v>339.50132419</v>
      </c>
      <c r="E38" s="15"/>
      <c r="F38" s="16">
        <f>D38</f>
        <v>339.50132419</v>
      </c>
      <c r="G38" s="28">
        <f t="shared" si="2"/>
        <v>232.58752303</v>
      </c>
      <c r="H38" s="29">
        <f t="shared" si="3"/>
        <v>106.91380115999999</v>
      </c>
      <c r="I38" s="54">
        <f t="shared" si="4"/>
        <v>0.5312020825446475</v>
      </c>
    </row>
    <row r="39" spans="1:9" ht="12.75">
      <c r="A39" s="20" t="str">
        <f t="shared" si="0"/>
        <v>turbine</v>
      </c>
      <c r="B39" s="22">
        <f t="shared" si="1"/>
        <v>-278.26280105</v>
      </c>
      <c r="C39" s="8">
        <f>B39</f>
        <v>-278.26280105</v>
      </c>
      <c r="D39" s="14"/>
      <c r="E39" s="15"/>
      <c r="F39" s="15"/>
      <c r="G39" s="28">
        <f t="shared" si="2"/>
        <v>-296.64474761</v>
      </c>
      <c r="H39" s="29">
        <f t="shared" si="3"/>
        <v>18.381946560000017</v>
      </c>
      <c r="I39" s="54">
        <f t="shared" si="4"/>
        <v>0.0913308495998893</v>
      </c>
    </row>
    <row r="40" spans="1:9" ht="12.75">
      <c r="A40" s="20" t="str">
        <f t="shared" si="0"/>
        <v>régen gaz</v>
      </c>
      <c r="B40" s="21">
        <f t="shared" si="1"/>
        <v>-326.62447591</v>
      </c>
      <c r="C40" s="9"/>
      <c r="D40" s="14">
        <f>B40</f>
        <v>-326.62447591</v>
      </c>
      <c r="E40" s="15"/>
      <c r="F40" s="15"/>
      <c r="G40" s="28">
        <f t="shared" si="2"/>
        <v>-208.18943498</v>
      </c>
      <c r="H40" s="29">
        <f>-G40-G37</f>
        <v>31.490498709999997</v>
      </c>
      <c r="I40" s="54">
        <f t="shared" si="4"/>
        <v>0.1564607965821719</v>
      </c>
    </row>
    <row r="41" spans="1:9" ht="12.75">
      <c r="A41" s="20" t="str">
        <f t="shared" si="0"/>
        <v>cogén gaz</v>
      </c>
      <c r="B41" s="22">
        <f t="shared" si="1"/>
        <v>-152.72250044</v>
      </c>
      <c r="C41" s="9"/>
      <c r="D41" s="14">
        <f>B41</f>
        <v>-152.72250044</v>
      </c>
      <c r="E41" s="15"/>
      <c r="F41" s="15"/>
      <c r="G41" s="28">
        <f t="shared" si="2"/>
        <v>-54.73862142</v>
      </c>
      <c r="H41" s="29">
        <f>-G41-G42</f>
        <v>26.66466493</v>
      </c>
      <c r="I41" s="54">
        <f t="shared" si="4"/>
        <v>0.1324836025610375</v>
      </c>
    </row>
    <row r="42" spans="1:9" ht="12.75">
      <c r="A42" s="20" t="str">
        <f t="shared" si="0"/>
        <v>cogén eau</v>
      </c>
      <c r="B42" s="22">
        <f t="shared" si="1"/>
        <v>152.72243525</v>
      </c>
      <c r="C42" s="9"/>
      <c r="D42" s="14">
        <f>B42</f>
        <v>152.72243525</v>
      </c>
      <c r="E42" s="15"/>
      <c r="F42" s="15"/>
      <c r="G42" s="28">
        <f t="shared" si="2"/>
        <v>28.07395649</v>
      </c>
      <c r="H42" s="29"/>
      <c r="I42" s="54">
        <f t="shared" si="4"/>
        <v>0</v>
      </c>
    </row>
    <row r="43" spans="1:12" ht="12.75">
      <c r="A43" s="20" t="s">
        <v>95</v>
      </c>
      <c r="B43" s="22"/>
      <c r="C43" s="9"/>
      <c r="D43" s="10"/>
      <c r="E43" s="9"/>
      <c r="F43" s="11"/>
      <c r="G43" s="28">
        <f>-H26*J16+J8</f>
        <v>-5.877095438501385</v>
      </c>
      <c r="H43" s="29">
        <f t="shared" si="3"/>
        <v>5.877095438501385</v>
      </c>
      <c r="I43" s="54">
        <f t="shared" si="4"/>
        <v>0.02920039604216785</v>
      </c>
      <c r="J43" s="2"/>
      <c r="L43" s="1"/>
    </row>
    <row r="44" spans="1:12" ht="12.75">
      <c r="A44" s="20"/>
      <c r="B44" s="22"/>
      <c r="C44" s="9"/>
      <c r="D44" s="10"/>
      <c r="E44" s="9"/>
      <c r="F44" s="11"/>
      <c r="G44" s="28"/>
      <c r="H44" s="29"/>
      <c r="I44" s="54"/>
      <c r="J44" s="2"/>
      <c r="L44" s="1"/>
    </row>
    <row r="45" spans="1:12" ht="12.75">
      <c r="A45" s="23" t="s">
        <v>11</v>
      </c>
      <c r="B45" s="24">
        <f>SUM(B35:B44)</f>
        <v>214.93011140999997</v>
      </c>
      <c r="C45" s="4">
        <f>SUM(C35:C44)</f>
        <v>-124.57114759000001</v>
      </c>
      <c r="D45" s="4">
        <f>SUM(D35:D44)</f>
        <v>339.501259</v>
      </c>
      <c r="E45" s="1"/>
      <c r="G45" s="28">
        <f>SUM(G35:G44)</f>
        <v>13.662514681498536</v>
      </c>
      <c r="H45" s="30">
        <f>SUM(H35:H44)</f>
        <v>201.2676619185014</v>
      </c>
      <c r="I45" s="55">
        <f>SUM(I35:I44)</f>
        <v>1</v>
      </c>
      <c r="L45" s="1"/>
    </row>
    <row r="46" spans="1:12" ht="12.75">
      <c r="A46" s="44"/>
      <c r="B46" s="46"/>
      <c r="C46" s="48"/>
      <c r="D46" s="31"/>
      <c r="E46" s="32" t="s">
        <v>23</v>
      </c>
      <c r="F46" s="32"/>
      <c r="G46" s="33">
        <f>SUM(F35:F44)</f>
        <v>339.50132419</v>
      </c>
      <c r="H46" s="1"/>
      <c r="I46" s="2"/>
      <c r="J46" s="2"/>
      <c r="L46" s="1"/>
    </row>
    <row r="47" spans="1:8" ht="12.75">
      <c r="A47" s="51" t="s">
        <v>149</v>
      </c>
      <c r="B47" s="38"/>
      <c r="C47" s="53">
        <f>D42/ABS(C45)</f>
        <v>1.2259856170921222</v>
      </c>
      <c r="D47" s="35"/>
      <c r="E47" s="36" t="s">
        <v>34</v>
      </c>
      <c r="F47" s="36"/>
      <c r="G47" s="37">
        <v>0</v>
      </c>
      <c r="H47" s="1"/>
    </row>
    <row r="48" spans="1:9" ht="12">
      <c r="A48" s="51" t="s">
        <v>147</v>
      </c>
      <c r="B48" s="38"/>
      <c r="C48" s="52">
        <f>(ABS(C45)+D42)/(D38)</f>
        <v>0.8167673086447645</v>
      </c>
      <c r="D48" s="38"/>
      <c r="E48" s="38"/>
      <c r="F48" s="38"/>
      <c r="G48" s="39"/>
      <c r="I48" s="3"/>
    </row>
    <row r="49" spans="1:9" ht="12">
      <c r="A49" s="45" t="s">
        <v>148</v>
      </c>
      <c r="B49" s="47"/>
      <c r="C49" s="49">
        <f>ABS(C45)/(D38)</f>
        <v>0.3669238931164948</v>
      </c>
      <c r="D49" s="40" t="s">
        <v>12</v>
      </c>
      <c r="E49" s="41"/>
      <c r="F49" s="56">
        <f>1-(H45)/(G47+G46)</f>
        <v>0.4071667838153612</v>
      </c>
      <c r="G49" s="42"/>
      <c r="I49" s="3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7">
      <selection activeCell="F36" sqref="F36"/>
    </sheetView>
  </sheetViews>
  <sheetFormatPr defaultColWidth="11.00390625" defaultRowHeight="12.75"/>
  <cols>
    <col min="1" max="1" width="19.00390625" style="0" customWidth="1"/>
    <col min="9" max="9" width="17.875" style="0" customWidth="1"/>
  </cols>
  <sheetData>
    <row r="1" ht="12">
      <c r="A1" t="s">
        <v>88</v>
      </c>
    </row>
    <row r="2" spans="1:4" ht="12">
      <c r="A2" t="s">
        <v>89</v>
      </c>
      <c r="B2" t="s">
        <v>90</v>
      </c>
      <c r="C2" t="s">
        <v>91</v>
      </c>
      <c r="D2" t="s">
        <v>68</v>
      </c>
    </row>
    <row r="3" spans="1:4" ht="12">
      <c r="A3">
        <v>4.02947</v>
      </c>
      <c r="B3">
        <v>40.08</v>
      </c>
      <c r="C3">
        <v>161.51</v>
      </c>
      <c r="D3">
        <v>288.15</v>
      </c>
    </row>
    <row r="6" spans="1:2" ht="12">
      <c r="A6" t="s">
        <v>92</v>
      </c>
      <c r="B6">
        <v>5</v>
      </c>
    </row>
    <row r="7" spans="1:13" ht="12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55</v>
      </c>
      <c r="K7" t="s">
        <v>56</v>
      </c>
      <c r="L7" t="s">
        <v>36</v>
      </c>
      <c r="M7" t="s">
        <v>37</v>
      </c>
    </row>
    <row r="8" spans="1:13" ht="12">
      <c r="A8">
        <v>2</v>
      </c>
      <c r="B8" t="s">
        <v>71</v>
      </c>
      <c r="C8">
        <v>326.63800214</v>
      </c>
      <c r="D8">
        <v>9</v>
      </c>
      <c r="E8">
        <v>1</v>
      </c>
      <c r="F8">
        <v>437.08734617</v>
      </c>
      <c r="G8">
        <v>1.77491739</v>
      </c>
      <c r="H8">
        <v>0.0252145448</v>
      </c>
      <c r="I8">
        <v>414.39425583</v>
      </c>
      <c r="J8">
        <v>-74.35509866</v>
      </c>
      <c r="K8">
        <v>0</v>
      </c>
      <c r="L8">
        <v>0</v>
      </c>
      <c r="M8">
        <v>0</v>
      </c>
    </row>
    <row r="9" spans="1:13" ht="12">
      <c r="A9">
        <v>3</v>
      </c>
      <c r="B9" t="s">
        <v>71</v>
      </c>
      <c r="C9">
        <v>298.69631</v>
      </c>
      <c r="D9">
        <v>9</v>
      </c>
      <c r="E9">
        <v>0</v>
      </c>
      <c r="F9">
        <v>235.49898292</v>
      </c>
      <c r="G9">
        <v>1.12215552</v>
      </c>
      <c r="H9">
        <v>0.000829536803</v>
      </c>
      <c r="I9">
        <v>234.7523998</v>
      </c>
      <c r="J9">
        <v>-87.85013143</v>
      </c>
      <c r="K9" t="s">
        <v>158</v>
      </c>
      <c r="L9" t="s">
        <v>159</v>
      </c>
      <c r="M9">
        <v>1.05724716</v>
      </c>
    </row>
    <row r="10" spans="1:13" ht="12">
      <c r="A10" t="s">
        <v>1</v>
      </c>
      <c r="B10" t="s">
        <v>71</v>
      </c>
      <c r="C10">
        <v>308.69631</v>
      </c>
      <c r="D10">
        <v>9</v>
      </c>
      <c r="E10">
        <v>1</v>
      </c>
      <c r="F10">
        <v>417.56889708</v>
      </c>
      <c r="G10">
        <v>1.71312635</v>
      </c>
      <c r="H10">
        <v>0.0228221719</v>
      </c>
      <c r="I10">
        <v>397.02894239</v>
      </c>
      <c r="J10">
        <v>-76.06846117</v>
      </c>
      <c r="K10">
        <v>0</v>
      </c>
      <c r="L10">
        <v>0</v>
      </c>
      <c r="M10">
        <v>0</v>
      </c>
    </row>
    <row r="11" spans="1:13" ht="12">
      <c r="A11">
        <v>4</v>
      </c>
      <c r="B11" t="s">
        <v>71</v>
      </c>
      <c r="C11">
        <v>263.07145</v>
      </c>
      <c r="D11">
        <v>2</v>
      </c>
      <c r="E11">
        <v>0.237262513</v>
      </c>
      <c r="F11">
        <v>235.49897777</v>
      </c>
      <c r="G11">
        <v>1.13612033</v>
      </c>
      <c r="H11">
        <v>0.0244711168</v>
      </c>
      <c r="I11">
        <v>230.60475442</v>
      </c>
      <c r="J11">
        <v>-91.87409657</v>
      </c>
      <c r="K11">
        <v>0</v>
      </c>
      <c r="L11">
        <v>0</v>
      </c>
      <c r="M11">
        <v>0</v>
      </c>
    </row>
    <row r="12" spans="1:13" ht="12">
      <c r="A12">
        <v>1</v>
      </c>
      <c r="B12" t="s">
        <v>71</v>
      </c>
      <c r="C12">
        <v>268.07145</v>
      </c>
      <c r="D12">
        <v>2</v>
      </c>
      <c r="E12">
        <v>1</v>
      </c>
      <c r="F12">
        <v>397.00588422</v>
      </c>
      <c r="G12">
        <v>1.74991382</v>
      </c>
      <c r="H12">
        <v>0.103012453</v>
      </c>
      <c r="I12">
        <v>376.4033937</v>
      </c>
      <c r="J12">
        <v>-107.23178388</v>
      </c>
      <c r="K12">
        <v>0</v>
      </c>
      <c r="L12">
        <v>0</v>
      </c>
      <c r="M12">
        <v>0</v>
      </c>
    </row>
    <row r="14" spans="1:2" ht="12">
      <c r="A14" t="s">
        <v>44</v>
      </c>
      <c r="B14">
        <v>5</v>
      </c>
    </row>
    <row r="15" spans="1:8" ht="12">
      <c r="A15" t="s">
        <v>13</v>
      </c>
      <c r="B15" t="s">
        <v>45</v>
      </c>
      <c r="C15" t="s">
        <v>46</v>
      </c>
      <c r="D15" t="s">
        <v>47</v>
      </c>
      <c r="E15" t="s">
        <v>76</v>
      </c>
      <c r="F15" t="s">
        <v>77</v>
      </c>
      <c r="G15" t="s">
        <v>49</v>
      </c>
      <c r="H15" t="s">
        <v>32</v>
      </c>
    </row>
    <row r="16" spans="1:8" ht="12">
      <c r="A16" t="s">
        <v>93</v>
      </c>
      <c r="B16">
        <v>1</v>
      </c>
      <c r="C16">
        <v>2</v>
      </c>
      <c r="D16" t="s">
        <v>29</v>
      </c>
      <c r="E16">
        <v>40.08146194</v>
      </c>
      <c r="F16">
        <v>32.87668522</v>
      </c>
      <c r="G16" t="s">
        <v>54</v>
      </c>
      <c r="H16">
        <v>1</v>
      </c>
    </row>
    <row r="17" spans="1:8" ht="12">
      <c r="A17" t="s">
        <v>96</v>
      </c>
      <c r="B17">
        <v>2</v>
      </c>
      <c r="C17" t="s">
        <v>1</v>
      </c>
      <c r="D17" t="s">
        <v>82</v>
      </c>
      <c r="E17">
        <v>-19.51844909</v>
      </c>
      <c r="F17">
        <v>-1.71336251</v>
      </c>
      <c r="G17" t="s">
        <v>50</v>
      </c>
      <c r="H17">
        <v>1</v>
      </c>
    </row>
    <row r="18" spans="1:8" ht="12">
      <c r="A18" t="s">
        <v>53</v>
      </c>
      <c r="B18" t="s">
        <v>1</v>
      </c>
      <c r="C18">
        <v>3</v>
      </c>
      <c r="D18" t="s">
        <v>82</v>
      </c>
      <c r="E18">
        <v>-182.06991416</v>
      </c>
      <c r="F18">
        <v>-11.78167026</v>
      </c>
      <c r="G18" t="s">
        <v>50</v>
      </c>
      <c r="H18">
        <v>1</v>
      </c>
    </row>
    <row r="19" spans="1:8" ht="12">
      <c r="A19" t="s">
        <v>97</v>
      </c>
      <c r="B19">
        <v>4</v>
      </c>
      <c r="C19">
        <v>1</v>
      </c>
      <c r="D19" t="s">
        <v>82</v>
      </c>
      <c r="E19">
        <v>161.50690645</v>
      </c>
      <c r="F19">
        <v>-15.35768731</v>
      </c>
      <c r="G19" t="s">
        <v>51</v>
      </c>
      <c r="H19">
        <v>1</v>
      </c>
    </row>
    <row r="20" spans="1:8" ht="12">
      <c r="A20" t="s">
        <v>98</v>
      </c>
      <c r="B20">
        <v>3</v>
      </c>
      <c r="C20">
        <v>4</v>
      </c>
      <c r="D20" t="s">
        <v>98</v>
      </c>
      <c r="E20">
        <v>0</v>
      </c>
      <c r="F20">
        <v>-4.02396469</v>
      </c>
      <c r="G20" t="s">
        <v>50</v>
      </c>
      <c r="H20">
        <v>1</v>
      </c>
    </row>
    <row r="23" spans="1:12" ht="12">
      <c r="A23" s="1"/>
      <c r="B23" s="7" t="s">
        <v>35</v>
      </c>
      <c r="C23" s="5"/>
      <c r="D23" s="6"/>
      <c r="E23" s="5"/>
      <c r="F23" s="7" t="s">
        <v>3</v>
      </c>
      <c r="G23" s="1"/>
      <c r="L23" s="1"/>
    </row>
    <row r="24" spans="2:12" ht="12">
      <c r="B24" s="1"/>
      <c r="C24" s="1"/>
      <c r="D24" s="1"/>
      <c r="F24" s="1"/>
      <c r="G24" s="1"/>
      <c r="H24" s="1"/>
      <c r="L24" s="1"/>
    </row>
    <row r="25" spans="1:9" ht="12.75">
      <c r="A25" s="18" t="s">
        <v>4</v>
      </c>
      <c r="B25" s="19" t="s">
        <v>7</v>
      </c>
      <c r="C25" s="43" t="s">
        <v>5</v>
      </c>
      <c r="D25" s="12" t="s">
        <v>6</v>
      </c>
      <c r="E25" s="13" t="s">
        <v>0</v>
      </c>
      <c r="F25" s="12" t="s">
        <v>8</v>
      </c>
      <c r="G25" s="25" t="s">
        <v>9</v>
      </c>
      <c r="H25" s="26" t="s">
        <v>10</v>
      </c>
      <c r="I25" s="27" t="s">
        <v>33</v>
      </c>
    </row>
    <row r="26" spans="1:9" ht="12">
      <c r="A26" s="20" t="str">
        <f>A16</f>
        <v>compresseur</v>
      </c>
      <c r="B26" s="21">
        <f>E16</f>
        <v>40.08146194</v>
      </c>
      <c r="C26" s="8">
        <f>B26</f>
        <v>40.08146194</v>
      </c>
      <c r="D26" s="14"/>
      <c r="E26" s="15"/>
      <c r="F26" s="15"/>
      <c r="G26" s="28">
        <f>F16</f>
        <v>32.87668522</v>
      </c>
      <c r="H26" s="29">
        <f>C26+F26-G26</f>
        <v>7.204776719999998</v>
      </c>
      <c r="I26" s="54">
        <f>H26/$H$32</f>
        <v>0.24653116433967726</v>
      </c>
    </row>
    <row r="27" spans="1:9" ht="12">
      <c r="A27" s="20" t="str">
        <f>A17</f>
        <v>désurchauffe</v>
      </c>
      <c r="B27" s="21">
        <f>E17</f>
        <v>-19.51844909</v>
      </c>
      <c r="C27" s="9"/>
      <c r="D27" s="14">
        <f>B27</f>
        <v>-19.51844909</v>
      </c>
      <c r="E27" s="15">
        <v>288.15</v>
      </c>
      <c r="F27" s="16">
        <f>D27*(1-$D$3/E27)</f>
        <v>0</v>
      </c>
      <c r="G27" s="28">
        <f>F17</f>
        <v>-1.71336251</v>
      </c>
      <c r="H27" s="29">
        <f>C27+F27-G27</f>
        <v>1.71336251</v>
      </c>
      <c r="I27" s="54">
        <f>H27/$H$32</f>
        <v>0.05862738998610523</v>
      </c>
    </row>
    <row r="28" spans="1:9" ht="12">
      <c r="A28" s="20" t="str">
        <f>A18</f>
        <v>condenseur</v>
      </c>
      <c r="B28" s="21">
        <f>E18</f>
        <v>-182.06991416</v>
      </c>
      <c r="C28" s="9"/>
      <c r="D28" s="14">
        <f>B28</f>
        <v>-182.06991416</v>
      </c>
      <c r="E28" s="15">
        <v>288.15</v>
      </c>
      <c r="F28" s="16">
        <f>D28*(1-$D$3/E28)</f>
        <v>0</v>
      </c>
      <c r="G28" s="28">
        <f>F18</f>
        <v>-11.78167026</v>
      </c>
      <c r="H28" s="29">
        <f>C28+F28-G28</f>
        <v>11.78167026</v>
      </c>
      <c r="I28" s="54">
        <f>H28/$H$32</f>
        <v>0.40314210973410275</v>
      </c>
    </row>
    <row r="29" spans="1:9" ht="12">
      <c r="A29" s="20" t="str">
        <f>A19</f>
        <v>effet frigorifique</v>
      </c>
      <c r="B29" s="21">
        <f>E19</f>
        <v>161.50690645</v>
      </c>
      <c r="C29" s="9"/>
      <c r="D29" s="14">
        <f>B29</f>
        <v>161.50690645</v>
      </c>
      <c r="E29" s="15">
        <v>270</v>
      </c>
      <c r="F29" s="16">
        <f>D29*(1-$D$3/E29)</f>
        <v>-10.856853155805531</v>
      </c>
      <c r="G29" s="28">
        <f>F19</f>
        <v>-15.35768731</v>
      </c>
      <c r="H29" s="29">
        <f>C29+F29-G29</f>
        <v>4.500834154194468</v>
      </c>
      <c r="I29" s="54">
        <f>H29/$H$32</f>
        <v>0.15400836523541134</v>
      </c>
    </row>
    <row r="30" spans="1:9" ht="12">
      <c r="A30" s="20" t="str">
        <f>A20</f>
        <v>laminage</v>
      </c>
      <c r="B30" s="21">
        <f>E20</f>
        <v>0</v>
      </c>
      <c r="C30" s="8">
        <f>B30</f>
        <v>0</v>
      </c>
      <c r="D30" s="14"/>
      <c r="E30" s="15"/>
      <c r="F30" s="15"/>
      <c r="G30" s="28">
        <f>F20</f>
        <v>-4.02396469</v>
      </c>
      <c r="H30" s="29">
        <f>C30+F30-G30</f>
        <v>4.02396469</v>
      </c>
      <c r="I30" s="54">
        <f>H30/$H$32</f>
        <v>0.13769097070470335</v>
      </c>
    </row>
    <row r="31" spans="1:12" ht="12">
      <c r="A31" s="20"/>
      <c r="B31" s="22"/>
      <c r="C31" s="9"/>
      <c r="D31" s="10"/>
      <c r="E31" s="9"/>
      <c r="F31" s="11"/>
      <c r="G31" s="28"/>
      <c r="H31" s="29"/>
      <c r="I31" s="54"/>
      <c r="J31" s="2"/>
      <c r="L31" s="1"/>
    </row>
    <row r="32" spans="1:12" ht="12">
      <c r="A32" s="23" t="s">
        <v>11</v>
      </c>
      <c r="B32" s="24">
        <f>SUM(B26:B31)</f>
        <v>5.14000001317072E-06</v>
      </c>
      <c r="C32" s="4">
        <f>SUM(C26:C31)</f>
        <v>40.08146194</v>
      </c>
      <c r="D32" s="4">
        <f>SUM(D26:D31)</f>
        <v>-40.081456799999984</v>
      </c>
      <c r="E32" s="1"/>
      <c r="G32" s="28">
        <f>SUM(G26:G31)</f>
        <v>4.499999981533165E-07</v>
      </c>
      <c r="H32" s="30">
        <f>SUM(H26:H31)</f>
        <v>29.224608334194468</v>
      </c>
      <c r="I32" s="55">
        <f>SUM(I26:I31)</f>
        <v>1</v>
      </c>
      <c r="L32" s="1"/>
    </row>
    <row r="33" spans="1:12" ht="12">
      <c r="A33" s="44"/>
      <c r="B33" s="46"/>
      <c r="C33" s="48"/>
      <c r="D33" s="31"/>
      <c r="E33" s="32" t="s">
        <v>23</v>
      </c>
      <c r="F33" s="32"/>
      <c r="G33" s="33">
        <v>0</v>
      </c>
      <c r="H33" s="1"/>
      <c r="I33" s="2"/>
      <c r="J33" s="2"/>
      <c r="L33" s="1"/>
    </row>
    <row r="34" spans="1:8" ht="12">
      <c r="A34" s="34"/>
      <c r="B34" s="38"/>
      <c r="C34" s="39"/>
      <c r="D34" s="35"/>
      <c r="E34" s="36" t="s">
        <v>34</v>
      </c>
      <c r="F34" s="36"/>
      <c r="G34" s="37">
        <f>B26</f>
        <v>40.08146194</v>
      </c>
      <c r="H34" s="1"/>
    </row>
    <row r="35" spans="1:7" ht="12">
      <c r="A35" s="34"/>
      <c r="B35" s="38"/>
      <c r="C35" s="39"/>
      <c r="D35" s="38"/>
      <c r="E35" s="38"/>
      <c r="F35" s="38"/>
      <c r="G35" s="39"/>
    </row>
    <row r="36" spans="1:7" ht="12">
      <c r="A36" s="45" t="s">
        <v>146</v>
      </c>
      <c r="B36" s="47"/>
      <c r="C36" s="50">
        <f>ABS(D29)/(C32)</f>
        <v>4.029466457380422</v>
      </c>
      <c r="D36" s="40" t="s">
        <v>12</v>
      </c>
      <c r="E36" s="41"/>
      <c r="F36" s="56">
        <f>1-(H32)/(G34+G33)</f>
        <v>0.270869700862152</v>
      </c>
      <c r="G36" s="42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6">
      <selection activeCell="F36" sqref="F36"/>
    </sheetView>
  </sheetViews>
  <sheetFormatPr defaultColWidth="11.00390625" defaultRowHeight="12.75"/>
  <cols>
    <col min="1" max="1" width="19.00390625" style="0" customWidth="1"/>
    <col min="9" max="9" width="17.875" style="0" customWidth="1"/>
  </cols>
  <sheetData>
    <row r="1" ht="12">
      <c r="A1" t="s">
        <v>88</v>
      </c>
    </row>
    <row r="2" spans="1:4" ht="12">
      <c r="A2" t="s">
        <v>89</v>
      </c>
      <c r="B2" t="s">
        <v>90</v>
      </c>
      <c r="C2" t="s">
        <v>91</v>
      </c>
      <c r="D2" t="s">
        <v>68</v>
      </c>
    </row>
    <row r="3" spans="1:4" ht="12">
      <c r="A3">
        <v>2.04036</v>
      </c>
      <c r="B3">
        <v>66.48</v>
      </c>
      <c r="C3">
        <v>135.64</v>
      </c>
      <c r="D3">
        <v>298.15</v>
      </c>
    </row>
    <row r="6" spans="1:2" ht="12">
      <c r="A6" t="s">
        <v>92</v>
      </c>
      <c r="B6">
        <v>5</v>
      </c>
    </row>
    <row r="7" spans="1:13" ht="12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55</v>
      </c>
      <c r="K7" t="s">
        <v>56</v>
      </c>
      <c r="L7" t="s">
        <v>36</v>
      </c>
      <c r="M7" t="s">
        <v>37</v>
      </c>
    </row>
    <row r="8" spans="1:13" ht="12">
      <c r="A8">
        <v>2</v>
      </c>
      <c r="B8" t="s">
        <v>71</v>
      </c>
      <c r="C8">
        <v>346.84926779</v>
      </c>
      <c r="D8">
        <v>12</v>
      </c>
      <c r="E8">
        <v>1</v>
      </c>
      <c r="F8">
        <v>453.17635938</v>
      </c>
      <c r="G8">
        <v>1.80311934</v>
      </c>
      <c r="H8">
        <v>0.0197535158</v>
      </c>
      <c r="I8">
        <v>429.47214041</v>
      </c>
      <c r="J8">
        <v>-84.42367317</v>
      </c>
      <c r="K8">
        <v>0</v>
      </c>
      <c r="L8">
        <v>0</v>
      </c>
      <c r="M8">
        <v>0</v>
      </c>
    </row>
    <row r="9" spans="1:13" ht="12">
      <c r="A9">
        <v>3</v>
      </c>
      <c r="B9" t="s">
        <v>71</v>
      </c>
      <c r="C9">
        <v>309.47652</v>
      </c>
      <c r="D9">
        <v>12</v>
      </c>
      <c r="E9">
        <v>0</v>
      </c>
      <c r="F9">
        <v>251.05294051</v>
      </c>
      <c r="G9">
        <v>1.17251063</v>
      </c>
      <c r="H9">
        <v>0.000860092159</v>
      </c>
      <c r="I9">
        <v>250.02082992</v>
      </c>
      <c r="J9">
        <v>-98.53110277</v>
      </c>
      <c r="K9" t="s">
        <v>151</v>
      </c>
      <c r="L9" t="s">
        <v>152</v>
      </c>
      <c r="M9">
        <v>1.05540449</v>
      </c>
    </row>
    <row r="10" spans="1:13" ht="12">
      <c r="A10" t="s">
        <v>1</v>
      </c>
      <c r="B10" t="s">
        <v>71</v>
      </c>
      <c r="C10">
        <v>319.47652</v>
      </c>
      <c r="D10">
        <v>12</v>
      </c>
      <c r="E10">
        <v>1</v>
      </c>
      <c r="F10">
        <v>422.21063393</v>
      </c>
      <c r="G10">
        <v>1.70928503</v>
      </c>
      <c r="H10">
        <v>0.0167768914</v>
      </c>
      <c r="I10">
        <v>402.07836429</v>
      </c>
      <c r="J10">
        <v>-87.41269774</v>
      </c>
      <c r="K10">
        <v>0</v>
      </c>
      <c r="L10">
        <v>0</v>
      </c>
      <c r="M10">
        <v>0</v>
      </c>
    </row>
    <row r="11" spans="1:13" ht="12">
      <c r="A11">
        <v>4</v>
      </c>
      <c r="B11" t="s">
        <v>71</v>
      </c>
      <c r="C11">
        <v>246.78216</v>
      </c>
      <c r="D11">
        <v>1</v>
      </c>
      <c r="E11">
        <v>0.394349742</v>
      </c>
      <c r="F11">
        <v>251.05293561</v>
      </c>
      <c r="G11">
        <v>1.21433981</v>
      </c>
      <c r="H11">
        <v>0.0769171178</v>
      </c>
      <c r="I11">
        <v>243.36122384</v>
      </c>
      <c r="J11">
        <v>-111.00247783</v>
      </c>
      <c r="K11">
        <v>0</v>
      </c>
      <c r="L11">
        <v>0</v>
      </c>
      <c r="M11">
        <v>0</v>
      </c>
    </row>
    <row r="12" spans="1:13" ht="12">
      <c r="A12">
        <v>1</v>
      </c>
      <c r="B12" t="s">
        <v>71</v>
      </c>
      <c r="C12">
        <v>251.78216</v>
      </c>
      <c r="D12">
        <v>1</v>
      </c>
      <c r="E12">
        <v>1</v>
      </c>
      <c r="F12">
        <v>386.69622982</v>
      </c>
      <c r="G12">
        <v>1.76388119</v>
      </c>
      <c r="H12">
        <v>0.198287779</v>
      </c>
      <c r="I12">
        <v>366.86745195</v>
      </c>
      <c r="J12">
        <v>-139.20494688</v>
      </c>
      <c r="K12">
        <v>0</v>
      </c>
      <c r="L12">
        <v>0</v>
      </c>
      <c r="M12">
        <v>0</v>
      </c>
    </row>
    <row r="14" spans="1:2" ht="12">
      <c r="A14" t="s">
        <v>44</v>
      </c>
      <c r="B14">
        <v>5</v>
      </c>
    </row>
    <row r="15" spans="1:8" ht="12">
      <c r="A15" t="s">
        <v>13</v>
      </c>
      <c r="B15" t="s">
        <v>45</v>
      </c>
      <c r="C15" t="s">
        <v>46</v>
      </c>
      <c r="D15" t="s">
        <v>47</v>
      </c>
      <c r="E15" t="s">
        <v>76</v>
      </c>
      <c r="F15" t="s">
        <v>77</v>
      </c>
      <c r="G15" t="s">
        <v>49</v>
      </c>
      <c r="H15" t="s">
        <v>32</v>
      </c>
    </row>
    <row r="16" spans="1:8" ht="12">
      <c r="A16" t="s">
        <v>93</v>
      </c>
      <c r="B16">
        <v>1</v>
      </c>
      <c r="C16">
        <v>2</v>
      </c>
      <c r="D16" t="s">
        <v>29</v>
      </c>
      <c r="E16">
        <v>66.48012956</v>
      </c>
      <c r="F16">
        <v>54.78127371</v>
      </c>
      <c r="G16" t="s">
        <v>54</v>
      </c>
      <c r="H16">
        <v>1</v>
      </c>
    </row>
    <row r="17" spans="1:8" ht="12">
      <c r="A17" t="s">
        <v>96</v>
      </c>
      <c r="B17">
        <v>2</v>
      </c>
      <c r="C17" t="s">
        <v>1</v>
      </c>
      <c r="D17" t="s">
        <v>82</v>
      </c>
      <c r="E17">
        <v>-30.96572546</v>
      </c>
      <c r="F17">
        <v>-2.98902457</v>
      </c>
      <c r="G17" t="s">
        <v>50</v>
      </c>
      <c r="H17">
        <v>1</v>
      </c>
    </row>
    <row r="18" spans="1:8" ht="12">
      <c r="A18" t="s">
        <v>53</v>
      </c>
      <c r="B18" t="s">
        <v>1</v>
      </c>
      <c r="C18">
        <v>3</v>
      </c>
      <c r="D18" t="s">
        <v>82</v>
      </c>
      <c r="E18">
        <v>-171.15769342</v>
      </c>
      <c r="F18">
        <v>-11.11840503</v>
      </c>
      <c r="G18" t="s">
        <v>50</v>
      </c>
      <c r="H18">
        <v>1</v>
      </c>
    </row>
    <row r="19" spans="1:8" ht="12">
      <c r="A19" t="s">
        <v>97</v>
      </c>
      <c r="B19">
        <v>4</v>
      </c>
      <c r="C19">
        <v>1</v>
      </c>
      <c r="D19" t="s">
        <v>82</v>
      </c>
      <c r="E19">
        <v>135.64329421</v>
      </c>
      <c r="F19">
        <v>-28.20246905</v>
      </c>
      <c r="G19" t="s">
        <v>51</v>
      </c>
      <c r="H19">
        <v>1</v>
      </c>
    </row>
    <row r="20" spans="1:8" ht="12">
      <c r="A20" t="s">
        <v>98</v>
      </c>
      <c r="B20">
        <v>3</v>
      </c>
      <c r="C20">
        <v>4</v>
      </c>
      <c r="D20" t="s">
        <v>98</v>
      </c>
      <c r="E20">
        <v>0</v>
      </c>
      <c r="F20">
        <v>-12.47137407</v>
      </c>
      <c r="G20" t="s">
        <v>50</v>
      </c>
      <c r="H20">
        <v>1</v>
      </c>
    </row>
    <row r="23" spans="1:12" ht="12">
      <c r="A23" s="1"/>
      <c r="B23" s="7" t="s">
        <v>35</v>
      </c>
      <c r="C23" s="5"/>
      <c r="D23" s="6"/>
      <c r="E23" s="5"/>
      <c r="F23" s="7" t="s">
        <v>3</v>
      </c>
      <c r="G23" s="1"/>
      <c r="L23" s="1"/>
    </row>
    <row r="24" spans="2:12" ht="12">
      <c r="B24" s="1"/>
      <c r="C24" s="1"/>
      <c r="D24" s="1"/>
      <c r="F24" s="1"/>
      <c r="G24" s="1"/>
      <c r="H24" s="1"/>
      <c r="L24" s="1"/>
    </row>
    <row r="25" spans="1:9" ht="12.75">
      <c r="A25" s="18" t="s">
        <v>4</v>
      </c>
      <c r="B25" s="19" t="s">
        <v>7</v>
      </c>
      <c r="C25" s="43" t="s">
        <v>5</v>
      </c>
      <c r="D25" s="12" t="s">
        <v>6</v>
      </c>
      <c r="E25" s="13" t="s">
        <v>0</v>
      </c>
      <c r="F25" s="12" t="s">
        <v>8</v>
      </c>
      <c r="G25" s="25" t="s">
        <v>9</v>
      </c>
      <c r="H25" s="26" t="s">
        <v>10</v>
      </c>
      <c r="I25" s="27" t="s">
        <v>33</v>
      </c>
    </row>
    <row r="26" spans="1:9" ht="12">
      <c r="A26" s="20" t="str">
        <f>A16</f>
        <v>compresseur</v>
      </c>
      <c r="B26" s="21">
        <f>E16</f>
        <v>66.48012956</v>
      </c>
      <c r="C26" s="8">
        <f>B26</f>
        <v>66.48012956</v>
      </c>
      <c r="D26" s="14"/>
      <c r="E26" s="15"/>
      <c r="F26" s="15"/>
      <c r="G26" s="28">
        <f>F16</f>
        <v>54.78127371</v>
      </c>
      <c r="H26" s="29">
        <f>C26+F26-G26</f>
        <v>11.698855849999994</v>
      </c>
      <c r="I26" s="54">
        <f>H26/$H$32</f>
        <v>0.2809583911153076</v>
      </c>
    </row>
    <row r="27" spans="1:9" ht="12">
      <c r="A27" s="20" t="str">
        <f>A17</f>
        <v>désurchauffe</v>
      </c>
      <c r="B27" s="21">
        <f>E17</f>
        <v>-30.96572546</v>
      </c>
      <c r="C27" s="9"/>
      <c r="D27" s="14">
        <f>B27</f>
        <v>-30.96572546</v>
      </c>
      <c r="E27" s="15">
        <v>298.15</v>
      </c>
      <c r="F27" s="16">
        <f>D27*(1-$D$3/E27)</f>
        <v>0</v>
      </c>
      <c r="G27" s="28">
        <f>F17</f>
        <v>-2.98902457</v>
      </c>
      <c r="H27" s="29">
        <f>C27+F27-G27</f>
        <v>2.98902457</v>
      </c>
      <c r="I27" s="54">
        <f>H27/$H$32</f>
        <v>0.07178407401193208</v>
      </c>
    </row>
    <row r="28" spans="1:9" ht="12">
      <c r="A28" s="20" t="str">
        <f>A18</f>
        <v>condenseur</v>
      </c>
      <c r="B28" s="21">
        <f>E18</f>
        <v>-171.15769342</v>
      </c>
      <c r="C28" s="9"/>
      <c r="D28" s="14">
        <f>B28</f>
        <v>-171.15769342</v>
      </c>
      <c r="E28" s="15">
        <v>298.15</v>
      </c>
      <c r="F28" s="16">
        <f>D28*(1-$D$3/E28)</f>
        <v>0</v>
      </c>
      <c r="G28" s="28">
        <f>F18</f>
        <v>-11.11840503</v>
      </c>
      <c r="H28" s="29">
        <f>C28+F28-G28</f>
        <v>11.11840503</v>
      </c>
      <c r="I28" s="54">
        <f>H28/$H$32</f>
        <v>0.26701835026005083</v>
      </c>
    </row>
    <row r="29" spans="1:9" ht="12">
      <c r="A29" s="20" t="str">
        <f>A19</f>
        <v>effet frigorifique</v>
      </c>
      <c r="B29" s="21">
        <f>E19</f>
        <v>135.64329421</v>
      </c>
      <c r="C29" s="9"/>
      <c r="D29" s="14">
        <f>B29</f>
        <v>135.64329421</v>
      </c>
      <c r="E29" s="15">
        <v>252</v>
      </c>
      <c r="F29" s="16">
        <f>D29*(1-$D$3/E29)</f>
        <v>-24.84102391980754</v>
      </c>
      <c r="G29" s="28">
        <f>F19</f>
        <v>-28.20246905</v>
      </c>
      <c r="H29" s="29">
        <f>C29+F29-G29</f>
        <v>3.361445130192461</v>
      </c>
      <c r="I29" s="54">
        <f>H29/$H$32</f>
        <v>0.08072808381524421</v>
      </c>
    </row>
    <row r="30" spans="1:9" ht="12">
      <c r="A30" s="20" t="str">
        <f>A20</f>
        <v>laminage</v>
      </c>
      <c r="B30" s="21">
        <f>E20</f>
        <v>0</v>
      </c>
      <c r="C30" s="8">
        <f>B30</f>
        <v>0</v>
      </c>
      <c r="D30" s="14"/>
      <c r="E30" s="15"/>
      <c r="F30" s="15"/>
      <c r="G30" s="28">
        <f>F20</f>
        <v>-12.47137407</v>
      </c>
      <c r="H30" s="29">
        <f>C30+F30-G30</f>
        <v>12.47137407</v>
      </c>
      <c r="I30" s="54">
        <f>H30/$H$32</f>
        <v>0.29951110079746535</v>
      </c>
    </row>
    <row r="31" spans="1:12" ht="12">
      <c r="A31" s="20"/>
      <c r="B31" s="22"/>
      <c r="C31" s="9"/>
      <c r="D31" s="10"/>
      <c r="E31" s="9"/>
      <c r="F31" s="11"/>
      <c r="G31" s="28"/>
      <c r="H31" s="29"/>
      <c r="I31" s="54"/>
      <c r="J31" s="2"/>
      <c r="L31" s="1"/>
    </row>
    <row r="32" spans="1:12" ht="12">
      <c r="A32" s="23" t="s">
        <v>11</v>
      </c>
      <c r="B32" s="24">
        <f>SUM(B26:B31)</f>
        <v>4.8899999853802E-06</v>
      </c>
      <c r="C32" s="4">
        <f>SUM(C26:C31)</f>
        <v>66.48012956</v>
      </c>
      <c r="D32" s="4">
        <f>SUM(D26:D31)</f>
        <v>-66.48012466999998</v>
      </c>
      <c r="E32" s="1"/>
      <c r="G32" s="28">
        <f>SUM(G26:G31)</f>
        <v>9.900000037532664E-07</v>
      </c>
      <c r="H32" s="30">
        <f>SUM(H26:H31)</f>
        <v>41.63910465019245</v>
      </c>
      <c r="I32" s="55">
        <f>SUM(I26:I31)</f>
        <v>1</v>
      </c>
      <c r="L32" s="1"/>
    </row>
    <row r="33" spans="1:12" ht="12">
      <c r="A33" s="44"/>
      <c r="B33" s="46"/>
      <c r="C33" s="48"/>
      <c r="D33" s="31"/>
      <c r="E33" s="32" t="s">
        <v>23</v>
      </c>
      <c r="F33" s="32"/>
      <c r="G33" s="33">
        <v>0</v>
      </c>
      <c r="H33" s="1"/>
      <c r="I33" s="2"/>
      <c r="J33" s="2"/>
      <c r="L33" s="1"/>
    </row>
    <row r="34" spans="1:8" ht="12">
      <c r="A34" s="34"/>
      <c r="B34" s="38"/>
      <c r="C34" s="39"/>
      <c r="D34" s="35"/>
      <c r="E34" s="36" t="s">
        <v>34</v>
      </c>
      <c r="F34" s="36"/>
      <c r="G34" s="37">
        <f>B26</f>
        <v>66.48012956</v>
      </c>
      <c r="H34" s="1"/>
    </row>
    <row r="35" spans="1:7" ht="12">
      <c r="A35" s="34"/>
      <c r="B35" s="38"/>
      <c r="C35" s="39"/>
      <c r="D35" s="38"/>
      <c r="E35" s="38"/>
      <c r="F35" s="38"/>
      <c r="G35" s="39"/>
    </row>
    <row r="36" spans="1:7" ht="12">
      <c r="A36" s="45" t="s">
        <v>146</v>
      </c>
      <c r="B36" s="47"/>
      <c r="C36" s="50">
        <f>ABS(D29)/(C32)</f>
        <v>2.0403584515818145</v>
      </c>
      <c r="D36" s="40" t="s">
        <v>12</v>
      </c>
      <c r="E36" s="41"/>
      <c r="F36" s="56">
        <f>1-(H32)/(G34+G33)</f>
        <v>0.3736608979888929</v>
      </c>
      <c r="G36" s="4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GICQUEL</dc:creator>
  <cp:keywords/>
  <dc:description/>
  <cp:lastModifiedBy>cenerg</cp:lastModifiedBy>
  <dcterms:created xsi:type="dcterms:W3CDTF">2001-06-25T16:26:22Z</dcterms:created>
  <dcterms:modified xsi:type="dcterms:W3CDTF">2004-11-16T10:51:11Z</dcterms:modified>
  <cp:category/>
  <cp:version/>
  <cp:contentType/>
  <cp:contentStatus/>
</cp:coreProperties>
</file>